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jouni.kinnunen\Desktop\Työpöytä\Urheilijan polku\2020 työstö\"/>
    </mc:Choice>
  </mc:AlternateContent>
  <xr:revisionPtr revIDLastSave="0" documentId="13_ncr:1_{BB89436B-AE76-48FF-B7DD-8ACAE97D5EA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Valmennuslinja 2020" sheetId="1" r:id="rId1"/>
    <sheet name="Taul1" sheetId="5" r:id="rId2"/>
    <sheet name="Ammunnat" sheetId="4" r:id="rId3"/>
    <sheet name="Blad3" sheetId="3" r:id="rId4"/>
  </sheets>
  <calcPr calcId="191029"/>
  <customWorkbookViews>
    <customWorkbookView name="1" guid="{14D8DDB8-7596-445A-88E6-4237490AB61C}" maximized="1" xWindow="1" yWindow="1" windowWidth="1276" windowHeight="582" activeSheetId="1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3" i="1" l="1"/>
  <c r="H53" i="1"/>
  <c r="E13" i="4"/>
  <c r="F13" i="4"/>
  <c r="D13" i="4"/>
  <c r="F10" i="4"/>
  <c r="E10" i="4"/>
  <c r="D10" i="4"/>
  <c r="B6" i="4"/>
  <c r="N19" i="3"/>
  <c r="R24" i="3"/>
  <c r="R23" i="3"/>
  <c r="B7" i="5" l="1"/>
  <c r="B6" i="5"/>
  <c r="D6" i="4" l="1"/>
  <c r="F6" i="4"/>
  <c r="E6" i="4"/>
  <c r="C6" i="4"/>
  <c r="AD23" i="3"/>
  <c r="AD24" i="3"/>
  <c r="AD25" i="3"/>
  <c r="AD27" i="3" s="1"/>
  <c r="AD26" i="3"/>
  <c r="AC26" i="3"/>
  <c r="AC25" i="3"/>
  <c r="AC24" i="3"/>
  <c r="AC23" i="3"/>
  <c r="AB23" i="3"/>
  <c r="AB24" i="3"/>
  <c r="AB25" i="3"/>
  <c r="AB26" i="3"/>
  <c r="AA26" i="3"/>
  <c r="AA25" i="3"/>
  <c r="AA24" i="3"/>
  <c r="AA23" i="3"/>
  <c r="Y23" i="3"/>
  <c r="Z23" i="3"/>
  <c r="Y24" i="3"/>
  <c r="Z24" i="3"/>
  <c r="Z27" i="3" s="1"/>
  <c r="Y25" i="3"/>
  <c r="Z25" i="3"/>
  <c r="Y26" i="3"/>
  <c r="Z26" i="3"/>
  <c r="X26" i="3"/>
  <c r="X25" i="3"/>
  <c r="X24" i="3"/>
  <c r="X23" i="3"/>
  <c r="X27" i="3" s="1"/>
  <c r="W23" i="3"/>
  <c r="W24" i="3"/>
  <c r="W25" i="3"/>
  <c r="W26" i="3"/>
  <c r="V23" i="3"/>
  <c r="V24" i="3"/>
  <c r="V25" i="3"/>
  <c r="V26" i="3"/>
  <c r="V27" i="3"/>
  <c r="S23" i="3"/>
  <c r="T23" i="3"/>
  <c r="U23" i="3"/>
  <c r="S24" i="3"/>
  <c r="T24" i="3"/>
  <c r="U24" i="3"/>
  <c r="S25" i="3"/>
  <c r="T25" i="3"/>
  <c r="T27" i="3" s="1"/>
  <c r="U25" i="3"/>
  <c r="S26" i="3"/>
  <c r="T26" i="3"/>
  <c r="U26" i="3"/>
  <c r="R25" i="3"/>
  <c r="R26" i="3"/>
  <c r="R27" i="3"/>
  <c r="F15" i="3"/>
  <c r="F16" i="3" s="1"/>
  <c r="F19" i="3" s="1"/>
  <c r="G15" i="3"/>
  <c r="G16" i="3" s="1"/>
  <c r="G19" i="3" s="1"/>
  <c r="H15" i="3"/>
  <c r="H16" i="3"/>
  <c r="H19" i="3" s="1"/>
  <c r="I15" i="3"/>
  <c r="I16" i="3" s="1"/>
  <c r="I19" i="3" s="1"/>
  <c r="J15" i="3"/>
  <c r="J16" i="3" s="1"/>
  <c r="J19" i="3" s="1"/>
  <c r="K15" i="3"/>
  <c r="K16" i="3" s="1"/>
  <c r="K19" i="3" s="1"/>
  <c r="L15" i="3"/>
  <c r="L16" i="3"/>
  <c r="L19" i="3" s="1"/>
  <c r="M15" i="3"/>
  <c r="M16" i="3"/>
  <c r="M19" i="3"/>
  <c r="N15" i="3"/>
  <c r="N16" i="3" s="1"/>
  <c r="E15" i="3"/>
  <c r="E16" i="3" s="1"/>
  <c r="E19" i="3" s="1"/>
  <c r="E11" i="3"/>
  <c r="E6" i="3"/>
  <c r="D6" i="3"/>
  <c r="C6" i="3"/>
  <c r="B6" i="3"/>
  <c r="E5" i="3"/>
  <c r="D5" i="3"/>
  <c r="C5" i="3"/>
  <c r="B5" i="3"/>
  <c r="W27" i="3" l="1"/>
  <c r="AA27" i="3"/>
  <c r="U27" i="3"/>
  <c r="S27" i="3"/>
  <c r="Y27" i="3"/>
  <c r="AB27" i="3"/>
  <c r="AC27" i="3"/>
</calcChain>
</file>

<file path=xl/sharedStrings.xml><?xml version="1.0" encoding="utf-8"?>
<sst xmlns="http://schemas.openxmlformats.org/spreadsheetml/2006/main" count="436" uniqueCount="314">
  <si>
    <t xml:space="preserve">  " "     " "</t>
  </si>
  <si>
    <t>150 - 200</t>
  </si>
  <si>
    <t>25 - 35</t>
  </si>
  <si>
    <t>45 - 55</t>
  </si>
  <si>
    <t>60 - 90</t>
  </si>
  <si>
    <t>100 - 120</t>
  </si>
  <si>
    <t>4-5</t>
  </si>
  <si>
    <t>4-6</t>
  </si>
  <si>
    <t>2-3</t>
  </si>
  <si>
    <t>3-4</t>
  </si>
  <si>
    <t>1-2</t>
  </si>
  <si>
    <t>3-5</t>
  </si>
  <si>
    <t>5-6</t>
  </si>
  <si>
    <t>130 - &lt;</t>
  </si>
  <si>
    <t>11-12</t>
  </si>
  <si>
    <t>48-50</t>
  </si>
  <si>
    <t>45-50</t>
  </si>
  <si>
    <t>3.00 min (1+1)</t>
  </si>
  <si>
    <t>700- 850</t>
  </si>
  <si>
    <t>2.15 min (0+0)</t>
  </si>
  <si>
    <t>3.30 min (1+2)</t>
  </si>
  <si>
    <t>600 - 750</t>
  </si>
  <si>
    <t>9-11</t>
  </si>
  <si>
    <t>7-10</t>
  </si>
  <si>
    <t>10-12</t>
  </si>
  <si>
    <t>♂20  ♀10</t>
  </si>
  <si>
    <t>♂25   ♀12</t>
  </si>
  <si>
    <t>♂30  ♀15</t>
  </si>
  <si>
    <t>♂40   ♀20</t>
  </si>
  <si>
    <t>40-60%</t>
  </si>
  <si>
    <t>VO2max ml*kg/min</t>
  </si>
  <si>
    <t>URHEILIJAN POLKU - SAHL ry</t>
  </si>
  <si>
    <t>"Voittaja"</t>
  </si>
  <si>
    <t>"Haastaja"</t>
  </si>
  <si>
    <t>KEHITTYMINEN ERI IKÄRYHMISSÄ</t>
  </si>
  <si>
    <t>MAAILMAN HUIPPU / A-MJ</t>
  </si>
  <si>
    <t>Kohdealueet</t>
  </si>
  <si>
    <t>Perusominaisuudet ja yleinen psykomotorinen perusharjoittelu. Paljon tasapainoharjoittelua, leikkiä, pelejä eri muodoissa, ei minkäänlaista erikoistumista ampumahiihtoon. Ammunta mukana leikkimielessä.</t>
  </si>
  <si>
    <t>"Nuori tarkka-ampuja"</t>
  </si>
  <si>
    <t>"Talentti"</t>
  </si>
  <si>
    <t>"Napsu"</t>
  </si>
  <si>
    <t>AMMUNTATAVOITTEET</t>
  </si>
  <si>
    <t>Osuma-% kilpailuissa</t>
  </si>
  <si>
    <t>Ammuntanopeus</t>
  </si>
  <si>
    <t>4.30 (5 sakkoa)</t>
  </si>
  <si>
    <t>4.00(4 M) tai 4.30 (2 M + 4 P)</t>
  </si>
  <si>
    <t>M 35 sek, P 35 sek</t>
  </si>
  <si>
    <t>M 30 sek, P 27 sek</t>
  </si>
  <si>
    <t>M &lt;30 sek, P &lt;27 sek</t>
  </si>
  <si>
    <t>&gt;85%</t>
  </si>
  <si>
    <t>6.00 nolla-ammunnalla</t>
  </si>
  <si>
    <t>Fyysinen</t>
  </si>
  <si>
    <t>Ammunta</t>
  </si>
  <si>
    <t>Ls yht.</t>
  </si>
  <si>
    <t>Harjoittelun kehitys</t>
  </si>
  <si>
    <t>Treeniviikkoja / vuosi</t>
  </si>
  <si>
    <t>Ilman rasitusta</t>
  </si>
  <si>
    <t>Tekniset valmiudet</t>
  </si>
  <si>
    <t>Opinnot / Työt</t>
  </si>
  <si>
    <t>Leirit</t>
  </si>
  <si>
    <t>Harjoittelun seuranta</t>
  </si>
  <si>
    <t>Talous- ja organisointi</t>
  </si>
  <si>
    <t>Vanhemmat / Seura</t>
  </si>
  <si>
    <t>Leireillä / kotona</t>
  </si>
  <si>
    <t>Koulussa / leireillä</t>
  </si>
  <si>
    <t>Kotona / seurassa</t>
  </si>
  <si>
    <t>Seura</t>
  </si>
  <si>
    <t>Seura / Sponsorit / Liitto</t>
  </si>
  <si>
    <t>Seura / Alue / Liitto</t>
  </si>
  <si>
    <t>Koulu / Seura / Liitto</t>
  </si>
  <si>
    <t>Liitto</t>
  </si>
  <si>
    <t>Liitto / Vakuutus</t>
  </si>
  <si>
    <t>Julkinen / Koulu</t>
  </si>
  <si>
    <t>Julkinen / Koulu / Vakuutus</t>
  </si>
  <si>
    <t>Julkinen</t>
  </si>
  <si>
    <t>Terveydenhuolto</t>
  </si>
  <si>
    <t>Turvallisuus                    Aseenkäsittely           Asehuolto</t>
  </si>
  <si>
    <t>Koulutus</t>
  </si>
  <si>
    <t>Seuranta/Koulutus</t>
  </si>
  <si>
    <t>Vanhemmat</t>
  </si>
  <si>
    <t>Vanhemmat / asuntola</t>
  </si>
  <si>
    <t>Asuntola / yksin</t>
  </si>
  <si>
    <t>Yksin</t>
  </si>
  <si>
    <t>Asuminen</t>
  </si>
  <si>
    <t>19-21 v.</t>
  </si>
  <si>
    <t>&gt; 21 v.</t>
  </si>
  <si>
    <t>III-taso/VAT/LitM</t>
  </si>
  <si>
    <t>VAT, LitM tai vastaava</t>
  </si>
  <si>
    <t>II-taso</t>
  </si>
  <si>
    <t>Oheis- ja tukitoimet</t>
  </si>
  <si>
    <t>Alakoulu</t>
  </si>
  <si>
    <t>Koulu / Seura / Alue / Liitto</t>
  </si>
  <si>
    <t>Mattotestit</t>
  </si>
  <si>
    <t>Maksimivoima</t>
  </si>
  <si>
    <t>Räjähtävä voima</t>
  </si>
  <si>
    <t>Penkkipunnerrus</t>
  </si>
  <si>
    <t>Kestovoima</t>
  </si>
  <si>
    <t>Suorituskykytavoitteet</t>
  </si>
  <si>
    <t>Treenikertoja / viikko (kovat)</t>
  </si>
  <si>
    <t>Perusharjoittelu</t>
  </si>
  <si>
    <t>Osuus harjoittelusta tehoalueella.                 (% maksimista)</t>
  </si>
  <si>
    <t>Osuus perusharjoittelusta</t>
  </si>
  <si>
    <t>Juoksu</t>
  </si>
  <si>
    <t>Pyöräily</t>
  </si>
  <si>
    <t>Voima</t>
  </si>
  <si>
    <t>Muu</t>
  </si>
  <si>
    <t>Voimistelu + liikkuvuus</t>
  </si>
  <si>
    <t>Ammunnan kehityskohteet</t>
  </si>
  <si>
    <t>Tasapaino/koordinaatio                Leikkimielinen tekniikkaharjoittelu</t>
  </si>
  <si>
    <t xml:space="preserve">Perinteisen ja vapaan hiihtotekniikan perusteet     </t>
  </si>
  <si>
    <t>Erityiset tekniikkaharjoitteet, perinteisen tekniikan perusteet</t>
  </si>
  <si>
    <t>Tekniikan harjoittelu taloudellisuuden saavuttamiseksi</t>
  </si>
  <si>
    <t>Teknisten liikemallien ja taloudellisuuden optimointi voiman ja aerobisen kapasiteetin avulla</t>
  </si>
  <si>
    <t>Pienempien yksityiskohtien hiominen, tekniikoiden tiettyjen osa-alueiden parantaminen</t>
  </si>
  <si>
    <t>Harjoituspäiväkirja         Sykemittari                   Verikokeet             Valmennuspalaverit</t>
  </si>
  <si>
    <t>Valmennuksen taso</t>
  </si>
  <si>
    <r>
      <t xml:space="preserve">Harjoittelu kilpailuja varten, systemaattisesti ja ammattimaisesti, 24/7 urheilija. Harjoittelu erikoistuu, ja aerobista ja anaerobista kestävyyttä kasvatetaan harjoitusmääriä nostamalla. Voimaharjoittelu kohdentuu maksimivoimaan.                             </t>
    </r>
    <r>
      <rPr>
        <sz val="8"/>
        <color indexed="10"/>
        <rFont val="Palatino Linotype"/>
        <family val="1"/>
      </rPr>
      <t/>
    </r>
  </si>
  <si>
    <t>Systemaattinen ja ammattimainen harjoittelu menestymistä varten. Aerobisen- ja anaerobisen energia-aineenvaihdunnan parantaminen erikoisharjoittelulla, maksimi- ja räjähtävän voiman parantaminen. Harjoittelussa yksilölliset painopistealueet.</t>
  </si>
  <si>
    <t>Harjoittelu kilpailuja varten, harjoittelun systemaattisuus ja sen seuranta tärkeässä roolissa. 24/7 urheilija. Harjoittelulla luodaan edellytyksiä sietää aikuisiän suuria harjoittelumääriä. Voiman ja kestävyyden harjoittaminen pääosassa, nopeusominaisuudet myös tärkeitä.</t>
  </si>
  <si>
    <t>Nuorten ryhmä</t>
  </si>
  <si>
    <t>A-maajoukkue</t>
  </si>
  <si>
    <t>Liikunta tuntia / vuosi</t>
  </si>
  <si>
    <t>Harjoitustunnit / vuosi</t>
  </si>
  <si>
    <t>Treenipäivät / viikko (kovat)</t>
  </si>
  <si>
    <t>275-375</t>
  </si>
  <si>
    <t>400 - 550</t>
  </si>
  <si>
    <t>500 - 650</t>
  </si>
  <si>
    <t>Yksin / puolison kanssa</t>
  </si>
  <si>
    <t>Muut</t>
  </si>
  <si>
    <t xml:space="preserve">Harjoittelun raportointi         Turvallisuus                    Aseen käsittely/huolto           Ammunnan teoria              </t>
  </si>
  <si>
    <t>Valmennusryhmä</t>
  </si>
  <si>
    <t>Urheiluyläkoulu</t>
  </si>
  <si>
    <t>Urheilulukio/ammattiopisto</t>
  </si>
  <si>
    <t>50% kehonpainosta, 1min</t>
  </si>
  <si>
    <t>maksimitoistot</t>
  </si>
  <si>
    <t>ist.nousu, 5min</t>
  </si>
  <si>
    <t>Vatsat</t>
  </si>
  <si>
    <t>Tekniikka/kehonhallinta</t>
  </si>
  <si>
    <t>Voimaharjoittelun jakauma</t>
  </si>
  <si>
    <t>PK  (65-75%)</t>
  </si>
  <si>
    <t>AerK-VK  (75-85%)</t>
  </si>
  <si>
    <t>VK-AnaK (85-95%)</t>
  </si>
  <si>
    <t>PK</t>
  </si>
  <si>
    <t>AerK-VK</t>
  </si>
  <si>
    <t>VK-AnaK</t>
  </si>
  <si>
    <t>MK</t>
  </si>
  <si>
    <t>MK (95-100%)</t>
  </si>
  <si>
    <t>Hiihtotekniikan kehityskohteet</t>
  </si>
  <si>
    <t>Liikuntafysiologia perusteet            Harjoittelun suunnittelu            Mentaalinen harjoittelu               Aseen käsittely/turvallisuus               Ammunnan teoria</t>
  </si>
  <si>
    <t xml:space="preserve">Fysiologia/Anatomia perusteet                         Harjoittelun suunnittelu            Mentaalinen harjoittelu                  Aseen käsittely/turvallisuus               Ammunnan teoria </t>
  </si>
  <si>
    <t>Makuu</t>
  </si>
  <si>
    <t>Pysty</t>
  </si>
  <si>
    <t>13-16</t>
  </si>
  <si>
    <t>17-18</t>
  </si>
  <si>
    <t>19-21</t>
  </si>
  <si>
    <t>21-</t>
  </si>
  <si>
    <t>AMJ</t>
  </si>
  <si>
    <t>Yht. 30+30</t>
  </si>
  <si>
    <t>9,5&lt;</t>
  </si>
  <si>
    <t>8&lt;</t>
  </si>
  <si>
    <t>240&lt;</t>
  </si>
  <si>
    <t>285&lt;</t>
  </si>
  <si>
    <t>525&lt;</t>
  </si>
  <si>
    <t>Ammunta (30 M)</t>
  </si>
  <si>
    <t>Ammunta (30 M + 30 P)</t>
  </si>
  <si>
    <t>M 285 + P240 = 525</t>
  </si>
  <si>
    <t>&gt; 525</t>
  </si>
  <si>
    <t>13-15</t>
  </si>
  <si>
    <t>M278 + P222 = 488</t>
  </si>
  <si>
    <r>
      <t xml:space="preserve">Kehitysalueet;                                                    </t>
    </r>
    <r>
      <rPr>
        <sz val="9"/>
        <color indexed="8"/>
        <rFont val="Palatino Linotype"/>
        <family val="1"/>
      </rPr>
      <t xml:space="preserve">                                                         1-erittäin tärkeää, 2-tärkeää, 3- vähemmän tärkeää</t>
    </r>
  </si>
  <si>
    <t>PK (25%) Lajinomainen</t>
  </si>
  <si>
    <t>AerK-VK (20%) Lajinomainen</t>
  </si>
  <si>
    <t>AnaK-MK (5-15%) Lajihar.</t>
  </si>
  <si>
    <t>Kilpailut Lajihar.</t>
  </si>
  <si>
    <t>Lajinomainen / lajiharjoittelu</t>
  </si>
  <si>
    <t>Osuus fyysisestä harjoittelusta, perus / lajinomainen %</t>
  </si>
  <si>
    <t>Kuivaharjoittelu (1min pito ~ 5ls)</t>
  </si>
  <si>
    <t>Tekniikka/kehonhallinta/taito</t>
  </si>
  <si>
    <t>Nopeusvoima</t>
  </si>
  <si>
    <t>Harjoitteluympäristö</t>
  </si>
  <si>
    <t>Urheiluoppilaitoksessa / alueella</t>
  </si>
  <si>
    <t>Urheiluoppilaitokessa / leireillä</t>
  </si>
  <si>
    <t>Harjoituspäiväkirja (fysiikka + ammunta ja sen laatu, esim %) sykemittari</t>
  </si>
  <si>
    <t>Harjoituspäiväkirja         Sykemittari                   Verikokeet             Valmennuspalaverit Tutkimukset</t>
  </si>
  <si>
    <r>
      <t xml:space="preserve">Harjoittelun raportointi         Turvallisuus                                            Aseen käsittely/huolto           Harjoittelun teoria (valmennuskoulutus, </t>
    </r>
    <r>
      <rPr>
        <b/>
        <sz val="11"/>
        <color theme="1"/>
        <rFont val="Calibri"/>
        <family val="2"/>
        <scheme val="minor"/>
      </rPr>
      <t>I-taso</t>
    </r>
    <r>
      <rPr>
        <sz val="11"/>
        <color theme="1"/>
        <rFont val="Calibri"/>
        <family val="2"/>
        <scheme val="minor"/>
      </rPr>
      <t>?)               Mentaalinen harjoittelu</t>
    </r>
  </si>
  <si>
    <t>Leuanveto</t>
  </si>
  <si>
    <t>Dippi</t>
  </si>
  <si>
    <t>Liikkuvuuden valmiudet</t>
  </si>
  <si>
    <t>500 - 600</t>
  </si>
  <si>
    <t>375 - 500</t>
  </si>
  <si>
    <t>5000-10000</t>
  </si>
  <si>
    <t>2500-5000</t>
  </si>
  <si>
    <t>1000-2000</t>
  </si>
  <si>
    <t>15000-20000</t>
  </si>
  <si>
    <t>alle 13</t>
  </si>
  <si>
    <t>3000-5000</t>
  </si>
  <si>
    <t>10000-15000</t>
  </si>
  <si>
    <t>1500-2500</t>
  </si>
  <si>
    <t>500-1000</t>
  </si>
  <si>
    <t>1500-3000</t>
  </si>
  <si>
    <t>1000-1500</t>
  </si>
  <si>
    <t>5000-7500</t>
  </si>
  <si>
    <t>16-19</t>
  </si>
  <si>
    <t>Harjoituspäiväkirja         Sykemittari                     Verikokeet             Valmennuspalaverit</t>
  </si>
  <si>
    <t>Cooperin testi</t>
  </si>
  <si>
    <t>Tulos/aika</t>
  </si>
  <si>
    <t>Julkinen / koulu</t>
  </si>
  <si>
    <t>Urheilulukio / Yliopisto / AMK (urheiluakatemia)</t>
  </si>
  <si>
    <t>Yliopisto / AMK (urheiluakatemia)</t>
  </si>
  <si>
    <t>Mahdollisesti yliopisto / AMK</t>
  </si>
  <si>
    <t>Ls yhteensä</t>
  </si>
  <si>
    <t>AnaK-MK</t>
  </si>
  <si>
    <t>Kilpailut</t>
  </si>
  <si>
    <t>KH/Pito</t>
  </si>
  <si>
    <t>7.00 nolla-ammunnalla</t>
  </si>
  <si>
    <t>M 35 sek , P 40 sek</t>
  </si>
  <si>
    <t>&gt; 233</t>
  </si>
  <si>
    <t>M80% / P75%</t>
  </si>
  <si>
    <t>M 8.00 nolla-ammunnalla</t>
  </si>
  <si>
    <t>URHEILIJAN POLKU - SAhL ry</t>
  </si>
  <si>
    <t>Haastajat-ryhmä</t>
  </si>
  <si>
    <t>M &lt;29 sek, P &lt;25 sek</t>
  </si>
  <si>
    <t>5-loikka</t>
  </si>
  <si>
    <t>Ammunnan määrä</t>
  </si>
  <si>
    <t>III-taso/VAT</t>
  </si>
  <si>
    <r>
      <t>Ammunta 4 x 5</t>
    </r>
    <r>
      <rPr>
        <sz val="11"/>
        <rFont val="Palatino Linotype"/>
        <family val="1"/>
      </rPr>
      <t xml:space="preserve"> Lajitesti </t>
    </r>
  </si>
  <si>
    <t>APT-testi (20x1 / 4x5 peltiin, 10s aikasakolla)</t>
  </si>
  <si>
    <t>1 toisto</t>
  </si>
  <si>
    <t>alle 13 v.</t>
  </si>
  <si>
    <t>13-16 v.</t>
  </si>
  <si>
    <t>16-19 v.</t>
  </si>
  <si>
    <r>
      <rPr>
        <sz val="11"/>
        <rFont val="Arial"/>
        <family val="2"/>
      </rPr>
      <t>♂</t>
    </r>
    <r>
      <rPr>
        <sz val="11"/>
        <rFont val="Palatino Linotype"/>
        <family val="1"/>
      </rPr>
      <t xml:space="preserve">  &gt;60   </t>
    </r>
    <r>
      <rPr>
        <sz val="11"/>
        <rFont val="Arial"/>
        <family val="2"/>
      </rPr>
      <t>♀</t>
    </r>
    <r>
      <rPr>
        <sz val="11"/>
        <rFont val="Palatino Linotype"/>
        <family val="1"/>
      </rPr>
      <t xml:space="preserve"> &gt;50 </t>
    </r>
  </si>
  <si>
    <r>
      <rPr>
        <sz val="11"/>
        <rFont val="Arial"/>
        <family val="2"/>
      </rPr>
      <t>♂</t>
    </r>
    <r>
      <rPr>
        <sz val="11"/>
        <rFont val="Palatino Linotype"/>
        <family val="1"/>
      </rPr>
      <t xml:space="preserve"> &gt;65  </t>
    </r>
    <r>
      <rPr>
        <sz val="11"/>
        <rFont val="Arial"/>
        <family val="2"/>
      </rPr>
      <t>♀</t>
    </r>
    <r>
      <rPr>
        <sz val="11"/>
        <rFont val="Palatino Linotype"/>
        <family val="1"/>
      </rPr>
      <t xml:space="preserve"> &gt;57 </t>
    </r>
  </si>
  <si>
    <r>
      <rPr>
        <sz val="11"/>
        <rFont val="Arial"/>
        <family val="2"/>
      </rPr>
      <t>♂</t>
    </r>
    <r>
      <rPr>
        <sz val="11"/>
        <rFont val="Palatino Linotype"/>
        <family val="1"/>
      </rPr>
      <t xml:space="preserve"> &gt;70   </t>
    </r>
    <r>
      <rPr>
        <sz val="11"/>
        <rFont val="Arial"/>
        <family val="2"/>
      </rPr>
      <t>♀</t>
    </r>
    <r>
      <rPr>
        <sz val="11"/>
        <rFont val="Palatino Linotype"/>
        <family val="1"/>
      </rPr>
      <t xml:space="preserve"> &gt;61</t>
    </r>
  </si>
  <si>
    <r>
      <rPr>
        <sz val="11"/>
        <rFont val="Arial"/>
        <family val="2"/>
      </rPr>
      <t>♂</t>
    </r>
    <r>
      <rPr>
        <sz val="11"/>
        <rFont val="Palatino Linotype"/>
        <family val="1"/>
      </rPr>
      <t xml:space="preserve"> &gt;75   </t>
    </r>
    <r>
      <rPr>
        <sz val="11"/>
        <rFont val="Arial"/>
        <family val="2"/>
      </rPr>
      <t>♀</t>
    </r>
    <r>
      <rPr>
        <sz val="11"/>
        <rFont val="Palatino Linotype"/>
        <family val="1"/>
      </rPr>
      <t xml:space="preserve"> &gt;65</t>
    </r>
  </si>
  <si>
    <r>
      <rPr>
        <sz val="11"/>
        <rFont val="Arial"/>
        <family val="2"/>
      </rPr>
      <t>♂</t>
    </r>
    <r>
      <rPr>
        <sz val="11"/>
        <rFont val="Palatino Linotype"/>
        <family val="1"/>
      </rPr>
      <t xml:space="preserve"> 3000   </t>
    </r>
    <r>
      <rPr>
        <sz val="11"/>
        <rFont val="Arial"/>
        <family val="2"/>
      </rPr>
      <t>♀</t>
    </r>
    <r>
      <rPr>
        <sz val="11"/>
        <rFont val="Palatino Linotype"/>
        <family val="1"/>
      </rPr>
      <t xml:space="preserve"> 2600</t>
    </r>
  </si>
  <si>
    <r>
      <rPr>
        <sz val="11"/>
        <rFont val="Arial"/>
        <family val="2"/>
      </rPr>
      <t>♂</t>
    </r>
    <r>
      <rPr>
        <sz val="11"/>
        <rFont val="Palatino Linotype"/>
        <family val="1"/>
      </rPr>
      <t xml:space="preserve"> 3300   </t>
    </r>
    <r>
      <rPr>
        <sz val="11"/>
        <rFont val="Arial"/>
        <family val="2"/>
      </rPr>
      <t>♀</t>
    </r>
    <r>
      <rPr>
        <sz val="11"/>
        <rFont val="Palatino Linotype"/>
        <family val="1"/>
      </rPr>
      <t xml:space="preserve"> 2900</t>
    </r>
  </si>
  <si>
    <r>
      <rPr>
        <sz val="11"/>
        <rFont val="Arial"/>
        <family val="2"/>
      </rPr>
      <t>♂</t>
    </r>
    <r>
      <rPr>
        <sz val="11"/>
        <rFont val="Palatino Linotype"/>
        <family val="1"/>
      </rPr>
      <t xml:space="preserve"> 3600   </t>
    </r>
    <r>
      <rPr>
        <sz val="11"/>
        <rFont val="Arial"/>
        <family val="2"/>
      </rPr>
      <t>♀</t>
    </r>
    <r>
      <rPr>
        <sz val="11"/>
        <rFont val="Palatino Linotype"/>
        <family val="1"/>
      </rPr>
      <t xml:space="preserve"> 3100</t>
    </r>
  </si>
  <si>
    <r>
      <rPr>
        <sz val="11"/>
        <rFont val="Arial"/>
        <family val="2"/>
      </rPr>
      <t>♂</t>
    </r>
    <r>
      <rPr>
        <sz val="11"/>
        <rFont val="Palatino Linotype"/>
        <family val="1"/>
      </rPr>
      <t xml:space="preserve"> 3700   </t>
    </r>
    <r>
      <rPr>
        <sz val="11"/>
        <rFont val="Arial"/>
        <family val="2"/>
      </rPr>
      <t>♀</t>
    </r>
    <r>
      <rPr>
        <sz val="11"/>
        <rFont val="Palatino Linotype"/>
        <family val="1"/>
      </rPr>
      <t xml:space="preserve"> 3300</t>
    </r>
  </si>
  <si>
    <r>
      <rPr>
        <sz val="11"/>
        <rFont val="Arial"/>
        <family val="2"/>
      </rPr>
      <t>♂</t>
    </r>
    <r>
      <rPr>
        <sz val="11"/>
        <rFont val="Palatino Linotype"/>
        <family val="1"/>
      </rPr>
      <t xml:space="preserve"> 3800   </t>
    </r>
    <r>
      <rPr>
        <sz val="11"/>
        <rFont val="Arial"/>
        <family val="2"/>
      </rPr>
      <t>♀</t>
    </r>
    <r>
      <rPr>
        <sz val="11"/>
        <rFont val="Palatino Linotype"/>
        <family val="1"/>
      </rPr>
      <t xml:space="preserve"> 3400</t>
    </r>
  </si>
  <si>
    <r>
      <rPr>
        <sz val="11"/>
        <rFont val="Arial"/>
        <family val="2"/>
      </rPr>
      <t>♂</t>
    </r>
    <r>
      <rPr>
        <sz val="11"/>
        <rFont val="Palatino Linotype"/>
        <family val="1"/>
      </rPr>
      <t xml:space="preserve">1.1*kehonp.   </t>
    </r>
    <r>
      <rPr>
        <sz val="11"/>
        <rFont val="Arial"/>
        <family val="2"/>
      </rPr>
      <t>♀</t>
    </r>
    <r>
      <rPr>
        <sz val="11"/>
        <rFont val="Palatino Linotype"/>
        <family val="1"/>
      </rPr>
      <t>0.9*kehonp.</t>
    </r>
  </si>
  <si>
    <r>
      <rPr>
        <sz val="11"/>
        <rFont val="Arial"/>
        <family val="2"/>
      </rPr>
      <t>♂</t>
    </r>
    <r>
      <rPr>
        <sz val="11"/>
        <rFont val="Palatino Linotype"/>
        <family val="1"/>
      </rPr>
      <t xml:space="preserve">1.2*kehonp.   </t>
    </r>
    <r>
      <rPr>
        <sz val="11"/>
        <rFont val="Arial"/>
        <family val="2"/>
      </rPr>
      <t>♀</t>
    </r>
    <r>
      <rPr>
        <sz val="11"/>
        <rFont val="Palatino Linotype"/>
        <family val="1"/>
      </rPr>
      <t>1.0*kehonp.</t>
    </r>
  </si>
  <si>
    <r>
      <rPr>
        <sz val="11"/>
        <rFont val="Arial"/>
        <family val="2"/>
      </rPr>
      <t>♂</t>
    </r>
    <r>
      <rPr>
        <sz val="11"/>
        <rFont val="Palatino Linotype"/>
        <family val="1"/>
      </rPr>
      <t xml:space="preserve">1.3*kehonp.   </t>
    </r>
    <r>
      <rPr>
        <sz val="11"/>
        <rFont val="Arial"/>
        <family val="2"/>
      </rPr>
      <t>♀</t>
    </r>
    <r>
      <rPr>
        <sz val="11"/>
        <rFont val="Palatino Linotype"/>
        <family val="1"/>
      </rPr>
      <t>1.1*kehonp.</t>
    </r>
  </si>
  <si>
    <r>
      <rPr>
        <sz val="11"/>
        <rFont val="Arial"/>
        <family val="2"/>
      </rPr>
      <t>♂42</t>
    </r>
    <r>
      <rPr>
        <sz val="11"/>
        <rFont val="Palatino Linotype"/>
        <family val="1"/>
      </rPr>
      <t xml:space="preserve">   </t>
    </r>
    <r>
      <rPr>
        <sz val="11"/>
        <rFont val="Arial"/>
        <family val="2"/>
      </rPr>
      <t>♀30</t>
    </r>
  </si>
  <si>
    <r>
      <rPr>
        <sz val="11"/>
        <rFont val="Arial"/>
        <family val="2"/>
      </rPr>
      <t>♂48</t>
    </r>
    <r>
      <rPr>
        <sz val="11"/>
        <rFont val="Palatino Linotype"/>
        <family val="1"/>
      </rPr>
      <t xml:space="preserve">   </t>
    </r>
    <r>
      <rPr>
        <sz val="11"/>
        <rFont val="Arial"/>
        <family val="2"/>
      </rPr>
      <t>♀35</t>
    </r>
  </si>
  <si>
    <r>
      <rPr>
        <sz val="11"/>
        <rFont val="Arial"/>
        <family val="2"/>
      </rPr>
      <t>♂54</t>
    </r>
    <r>
      <rPr>
        <sz val="11"/>
        <rFont val="Palatino Linotype"/>
        <family val="1"/>
      </rPr>
      <t xml:space="preserve">   </t>
    </r>
    <r>
      <rPr>
        <sz val="11"/>
        <rFont val="Arial"/>
        <family val="2"/>
      </rPr>
      <t>♀40</t>
    </r>
  </si>
  <si>
    <r>
      <rPr>
        <sz val="11"/>
        <rFont val="Arial"/>
        <family val="2"/>
      </rPr>
      <t>♂60</t>
    </r>
    <r>
      <rPr>
        <sz val="11"/>
        <rFont val="Palatino Linotype"/>
        <family val="1"/>
      </rPr>
      <t xml:space="preserve">   </t>
    </r>
    <r>
      <rPr>
        <sz val="11"/>
        <rFont val="Arial"/>
        <family val="2"/>
      </rPr>
      <t>♀45</t>
    </r>
  </si>
  <si>
    <r>
      <rPr>
        <sz val="11"/>
        <rFont val="Arial"/>
        <family val="2"/>
      </rPr>
      <t>♂</t>
    </r>
    <r>
      <rPr>
        <sz val="11"/>
        <rFont val="Palatino Linotype"/>
        <family val="1"/>
      </rPr>
      <t xml:space="preserve">170   </t>
    </r>
    <r>
      <rPr>
        <sz val="11"/>
        <rFont val="Arial"/>
        <family val="2"/>
      </rPr>
      <t>♀</t>
    </r>
    <r>
      <rPr>
        <sz val="11"/>
        <rFont val="Palatino Linotype"/>
        <family val="1"/>
      </rPr>
      <t>170</t>
    </r>
  </si>
  <si>
    <r>
      <rPr>
        <sz val="11"/>
        <rFont val="Arial"/>
        <family val="2"/>
      </rPr>
      <t>♂185</t>
    </r>
    <r>
      <rPr>
        <sz val="11"/>
        <rFont val="Palatino Linotype"/>
        <family val="1"/>
      </rPr>
      <t xml:space="preserve">  </t>
    </r>
    <r>
      <rPr>
        <sz val="11"/>
        <rFont val="Arial"/>
        <family val="2"/>
      </rPr>
      <t>♀185</t>
    </r>
  </si>
  <si>
    <r>
      <rPr>
        <sz val="11"/>
        <rFont val="Arial"/>
        <family val="2"/>
      </rPr>
      <t>♂200</t>
    </r>
    <r>
      <rPr>
        <sz val="11"/>
        <rFont val="Palatino Linotype"/>
        <family val="1"/>
      </rPr>
      <t xml:space="preserve">   </t>
    </r>
    <r>
      <rPr>
        <sz val="11"/>
        <rFont val="Arial"/>
        <family val="2"/>
      </rPr>
      <t>♀</t>
    </r>
    <r>
      <rPr>
        <sz val="11"/>
        <rFont val="Palatino Linotype"/>
        <family val="1"/>
      </rPr>
      <t>200</t>
    </r>
  </si>
  <si>
    <r>
      <rPr>
        <sz val="11"/>
        <rFont val="Arial"/>
        <family val="2"/>
      </rPr>
      <t>♂210</t>
    </r>
    <r>
      <rPr>
        <sz val="11"/>
        <rFont val="Palatino Linotype"/>
        <family val="1"/>
      </rPr>
      <t xml:space="preserve">  </t>
    </r>
    <r>
      <rPr>
        <sz val="11"/>
        <rFont val="Arial"/>
        <family val="2"/>
      </rPr>
      <t>♀210</t>
    </r>
  </si>
  <si>
    <r>
      <rPr>
        <sz val="11"/>
        <rFont val="Arial"/>
        <family val="2"/>
      </rPr>
      <t>♂</t>
    </r>
    <r>
      <rPr>
        <sz val="11"/>
        <rFont val="Palatino Linotype"/>
        <family val="1"/>
      </rPr>
      <t xml:space="preserve">1.0*kehonp.   </t>
    </r>
    <r>
      <rPr>
        <sz val="11"/>
        <rFont val="Arial"/>
        <family val="2"/>
      </rPr>
      <t>♀</t>
    </r>
    <r>
      <rPr>
        <sz val="11"/>
        <rFont val="Palatino Linotype"/>
        <family val="1"/>
      </rPr>
      <t>0.8*kehonp.</t>
    </r>
  </si>
  <si>
    <t>19-22 v.</t>
  </si>
  <si>
    <t>&gt; 22 v.</t>
  </si>
  <si>
    <t>5.00 / 1.15-1.30</t>
  </si>
  <si>
    <t>6.30 / 2.00</t>
  </si>
  <si>
    <t>6.00 / 1.50</t>
  </si>
  <si>
    <t>5.30 / 1.40</t>
  </si>
  <si>
    <r>
      <rPr>
        <sz val="11"/>
        <rFont val="Arial"/>
        <family val="2"/>
      </rPr>
      <t>♂12.90</t>
    </r>
    <r>
      <rPr>
        <sz val="11"/>
        <rFont val="Palatino Linotype"/>
        <family val="1"/>
      </rPr>
      <t xml:space="preserve">m  </t>
    </r>
    <r>
      <rPr>
        <sz val="11"/>
        <rFont val="Arial"/>
        <family val="2"/>
      </rPr>
      <t>♀11.20m</t>
    </r>
  </si>
  <si>
    <r>
      <rPr>
        <sz val="11"/>
        <rFont val="Arial"/>
        <family val="2"/>
      </rPr>
      <t>♂13.40</t>
    </r>
    <r>
      <rPr>
        <sz val="11"/>
        <rFont val="Palatino Linotype"/>
        <family val="1"/>
      </rPr>
      <t xml:space="preserve">m  </t>
    </r>
    <r>
      <rPr>
        <sz val="11"/>
        <rFont val="Arial"/>
        <family val="2"/>
      </rPr>
      <t>♀11.80m</t>
    </r>
  </si>
  <si>
    <r>
      <rPr>
        <sz val="11"/>
        <rFont val="Arial"/>
        <family val="2"/>
      </rPr>
      <t>♂40</t>
    </r>
    <r>
      <rPr>
        <sz val="11"/>
        <rFont val="Palatino Linotype"/>
        <family val="1"/>
      </rPr>
      <t xml:space="preserve">   </t>
    </r>
    <r>
      <rPr>
        <sz val="11"/>
        <rFont val="Arial"/>
        <family val="2"/>
      </rPr>
      <t>♀25</t>
    </r>
  </si>
  <si>
    <r>
      <rPr>
        <sz val="11"/>
        <rFont val="Arial"/>
        <family val="2"/>
      </rPr>
      <t>♂17</t>
    </r>
    <r>
      <rPr>
        <sz val="11"/>
        <rFont val="Palatino Linotype"/>
        <family val="1"/>
      </rPr>
      <t xml:space="preserve">   </t>
    </r>
    <r>
      <rPr>
        <sz val="11"/>
        <rFont val="Arial"/>
        <family val="2"/>
      </rPr>
      <t>♀7</t>
    </r>
  </si>
  <si>
    <t>♂18  ♀8</t>
  </si>
  <si>
    <r>
      <rPr>
        <sz val="11"/>
        <rFont val="Arial"/>
        <family val="2"/>
      </rPr>
      <t>♂</t>
    </r>
    <r>
      <rPr>
        <sz val="11"/>
        <rFont val="Palatino Linotype"/>
        <family val="1"/>
      </rPr>
      <t xml:space="preserve">150   </t>
    </r>
    <r>
      <rPr>
        <sz val="11"/>
        <rFont val="Arial"/>
        <family val="2"/>
      </rPr>
      <t>♀</t>
    </r>
    <r>
      <rPr>
        <sz val="11"/>
        <rFont val="Palatino Linotype"/>
        <family val="1"/>
      </rPr>
      <t>150</t>
    </r>
  </si>
  <si>
    <r>
      <rPr>
        <sz val="11"/>
        <rFont val="Arial"/>
        <family val="2"/>
      </rPr>
      <t>♂22</t>
    </r>
    <r>
      <rPr>
        <sz val="11"/>
        <rFont val="Palatino Linotype"/>
        <family val="1"/>
      </rPr>
      <t xml:space="preserve">   </t>
    </r>
    <r>
      <rPr>
        <sz val="11"/>
        <rFont val="Arial"/>
        <family val="2"/>
      </rPr>
      <t>♀10</t>
    </r>
  </si>
  <si>
    <r>
      <rPr>
        <sz val="11"/>
        <rFont val="Arial"/>
        <family val="2"/>
      </rPr>
      <t>♂</t>
    </r>
    <r>
      <rPr>
        <sz val="11"/>
        <rFont val="Palatino Linotype"/>
        <family val="1"/>
      </rPr>
      <t xml:space="preserve">25  </t>
    </r>
    <r>
      <rPr>
        <sz val="11"/>
        <rFont val="Arial"/>
        <family val="2"/>
      </rPr>
      <t>♀</t>
    </r>
    <r>
      <rPr>
        <sz val="11"/>
        <rFont val="Palatino Linotype"/>
        <family val="1"/>
      </rPr>
      <t>16</t>
    </r>
  </si>
  <si>
    <r>
      <rPr>
        <sz val="11"/>
        <rFont val="Arial"/>
        <family val="2"/>
      </rPr>
      <t>♂</t>
    </r>
    <r>
      <rPr>
        <sz val="11"/>
        <rFont val="Palatino Linotype"/>
        <family val="1"/>
      </rPr>
      <t xml:space="preserve">27   </t>
    </r>
    <r>
      <rPr>
        <sz val="11"/>
        <rFont val="Arial"/>
        <family val="2"/>
      </rPr>
      <t>♀18</t>
    </r>
  </si>
  <si>
    <r>
      <rPr>
        <sz val="11"/>
        <rFont val="Arial"/>
        <family val="2"/>
      </rPr>
      <t>♂21</t>
    </r>
    <r>
      <rPr>
        <sz val="11"/>
        <rFont val="Palatino Linotype"/>
        <family val="1"/>
      </rPr>
      <t xml:space="preserve">   </t>
    </r>
    <r>
      <rPr>
        <sz val="11"/>
        <rFont val="Arial"/>
        <family val="2"/>
      </rPr>
      <t>♀</t>
    </r>
    <r>
      <rPr>
        <sz val="11"/>
        <rFont val="Palatino Linotype"/>
        <family val="1"/>
      </rPr>
      <t>14</t>
    </r>
  </si>
  <si>
    <r>
      <rPr>
        <sz val="11"/>
        <rFont val="Arial"/>
        <family val="2"/>
      </rPr>
      <t>♂13.90m</t>
    </r>
    <r>
      <rPr>
        <sz val="11"/>
        <rFont val="Palatino Linotype"/>
        <family val="1"/>
      </rPr>
      <t xml:space="preserve">  </t>
    </r>
    <r>
      <rPr>
        <sz val="11"/>
        <rFont val="Arial"/>
        <family val="2"/>
      </rPr>
      <t>♀12.30m</t>
    </r>
  </si>
  <si>
    <r>
      <rPr>
        <sz val="11"/>
        <rFont val="Arial"/>
        <family val="2"/>
      </rPr>
      <t>♂14.40m</t>
    </r>
    <r>
      <rPr>
        <sz val="11"/>
        <rFont val="Palatino Linotype"/>
        <family val="1"/>
      </rPr>
      <t xml:space="preserve">  </t>
    </r>
    <r>
      <rPr>
        <sz val="11"/>
        <rFont val="Arial"/>
        <family val="2"/>
      </rPr>
      <t>♀12.80m</t>
    </r>
  </si>
  <si>
    <r>
      <rPr>
        <sz val="11"/>
        <rFont val="Arial"/>
        <family val="2"/>
      </rPr>
      <t>♂14.90m</t>
    </r>
    <r>
      <rPr>
        <sz val="11"/>
        <rFont val="Palatino Linotype"/>
        <family val="1"/>
      </rPr>
      <t xml:space="preserve">   </t>
    </r>
    <r>
      <rPr>
        <sz val="11"/>
        <rFont val="Arial"/>
        <family val="2"/>
      </rPr>
      <t>♀13.30m</t>
    </r>
  </si>
  <si>
    <t>Perusammunnan tulostavoitteet</t>
  </si>
  <si>
    <t>Ikä</t>
  </si>
  <si>
    <t>Pistekeskiarvo</t>
  </si>
  <si>
    <t>M270 + P173 = 443</t>
  </si>
  <si>
    <t>French-testi</t>
  </si>
  <si>
    <t>Taito+tekniikka-otsakkeen yhteyteen?</t>
  </si>
  <si>
    <t>Aluevalmennus? Yläkoululeirit</t>
  </si>
  <si>
    <t>Tavoite</t>
  </si>
  <si>
    <t>Monipuoliseksi liikkujaksi oppiminen, liikunnan riemu</t>
  </si>
  <si>
    <t>Lajiin liittyvien perustekniikoiden omaksuminen</t>
  </si>
  <si>
    <t>Systemaattisen harjoittelun omaksuminen</t>
  </si>
  <si>
    <t>Lajitaitojen kehittäminen</t>
  </si>
  <si>
    <t>URHEILIJAN POLKU - SAhL</t>
  </si>
  <si>
    <t>Lajitaitojen jalostaminen Harjoitusmäärien kasvattaminen</t>
  </si>
  <si>
    <t>Lajitaitojen hiominen, KV-kilpailuissa menestymisen mahdollistava erikoisharjoittelu</t>
  </si>
  <si>
    <t>KV-kilpailut/pääkilpailut eri ikäluokissa ?</t>
  </si>
  <si>
    <t>Oikeanlainen ravinto                   Unta 9,5h/vrk                   Koulun ja harjoittelun yhteensovittaminen Harjoittelun ja levon oikea suhde</t>
  </si>
  <si>
    <t>Lihashuolto (omatoiminen, hieronnat, fysioterapia ym.)              Urheilijan terveystarkastukset + silmälääkärillä käynti                     Arjen + kokonaiskuormituksen hallinta                  Psyykkisten valmennusmenetelmien tiedostaminen                        Säännöllinen harjoittelun toimivuuden seuranta (kontrollitestit harjoituskausittain) + perusominaisuuksien testaus kahdesti vuodessa             Harjoittelun ja levon oikea suhde</t>
  </si>
  <si>
    <t>Terveydenhuollon tukiverkosto (lääkäri, hieroja, fysioterapeutti)                  Psyykkisen valmennuksen käyttö                      Säännöllinen harjoittelun toimivuuden seuranta (kontrollitestit harjoituskausittain) ja perusominaisuuksien testaus kahdesti vuodessa           Harjoittelun ja levon oikea suhde</t>
  </si>
  <si>
    <t>Omat lääkäri, hieroja ja fysioterapeutti                   Psyykkisen valmennuksen jalostaminen                       Säännöllinen harjoittelun toimivuuden seuranta (kontrollitestit harjoituskausittain) ja perusominaisuuksien testaus kahdesti vuodessa           Palautumisen kontrollointi</t>
  </si>
  <si>
    <t>Terveydenhuollon tukiverkosto (lääkäri, hieroja, fysioterapeutti)                  Psyykkisen valmennuksen käyttö                      Säännöllinen harjoittelun toimivuuden seuranta (kontrollitestit harjoituskausittain) ja perusominaisuuksien testaus kahdesti vuodessa           Palautumisen kontrollointi</t>
  </si>
  <si>
    <t>noin 84%</t>
  </si>
  <si>
    <t>Toiminnot kv-kisojen ulkopuolella, piirikunnalliset, kansalliset ym.?</t>
  </si>
  <si>
    <r>
      <t xml:space="preserve">Tekninen ja fyysinen koulutusvaihe sekä fyysiseen että ammuntaharjoitteluun, esim hiihto- ja ammuntatekniikka, koordinaatio jne. Monipuolinen ja yleinen harjoitteluvaihe, johon sisältyy paljon pelejä, hyppelyitä, liikkuvuusharjoittelua sekä nopeusharjoittelua. </t>
    </r>
    <r>
      <rPr>
        <sz val="10"/>
        <color indexed="8"/>
        <rFont val="Palatino Linotype"/>
        <family val="1"/>
      </rPr>
      <t>Lajinomaisen harjoittelun aloittaminen. Yksilöllinen harjoittelun ohjaus riippuen puberteetista.</t>
    </r>
  </si>
  <si>
    <r>
      <rPr>
        <sz val="10"/>
        <rFont val="Palatino Linotype"/>
        <family val="1"/>
      </rPr>
      <t xml:space="preserve">Urheilijaksi kasvu, lajivalintavaihe. Entistä systemaattisemmalla harjoittelulla luodaan edellytyksiä sietää aikuisiän suuria harjoittelumääriä. Voiman ja kestävyyden harjoittaminen pääosassa, nopeus- ja liikkuvuusharjoitteita myös paljon.                        </t>
    </r>
    <r>
      <rPr>
        <sz val="8"/>
        <color indexed="10"/>
        <rFont val="Palatino Linotype"/>
        <family val="1"/>
      </rPr>
      <t/>
    </r>
  </si>
  <si>
    <r>
      <rPr>
        <b/>
        <sz val="10"/>
        <rFont val="Palatino Linotype"/>
        <family val="1"/>
      </rPr>
      <t>Koordinaatio 1, Reaktiokyky 2, yleinen nopeus 2,</t>
    </r>
    <r>
      <rPr>
        <sz val="10"/>
        <rFont val="Palatino Linotype"/>
        <family val="1"/>
      </rPr>
      <t xml:space="preserve"> liikkuvuus 3, Aerobinen kapasiteetti 3, Nopeusvoima 3, Kestovoima 3    </t>
    </r>
  </si>
  <si>
    <r>
      <rPr>
        <b/>
        <sz val="10"/>
        <color indexed="8"/>
        <rFont val="Palatino Linotype"/>
        <family val="1"/>
      </rPr>
      <t>Koordinaatio 1, tasapaino 1, reaktiokyky 1, yleinen nopeus 1, liikkuvuus 1, suoritustekniikat 1</t>
    </r>
    <r>
      <rPr>
        <sz val="10"/>
        <color indexed="8"/>
        <rFont val="Palatino Linotype"/>
        <family val="1"/>
      </rPr>
      <t xml:space="preserve">, kestävyysharjoittelu 2, lihaskestävyys 2, nopeusvoima (loikat ym.) 2, perusvoima 3, anaerobinen kestävyys 3    </t>
    </r>
  </si>
  <si>
    <r>
      <rPr>
        <b/>
        <sz val="10"/>
        <color indexed="8"/>
        <rFont val="Palatino Linotype"/>
        <family val="1"/>
      </rPr>
      <t xml:space="preserve">Kestävyysharjoittelu 1, lihaskestävyys 1, liikkuvuus 1, nopeusvoima (vapaat painot + loikat) 1, suoritustekniikat 1, </t>
    </r>
    <r>
      <rPr>
        <sz val="10"/>
        <color indexed="8"/>
        <rFont val="Palatino Linotype"/>
        <family val="1"/>
      </rPr>
      <t xml:space="preserve">perus- ja maksimivoima 2, reaktiokyky 2, yleinen nopeus 2, lajinopeus (kyky hiihtää kovaa) 2, anaerobinen kestävyys 2, koordinaatio 3                                                       </t>
    </r>
    <r>
      <rPr>
        <i/>
        <sz val="10"/>
        <color indexed="8"/>
        <rFont val="Palatino Linotype"/>
        <family val="1"/>
      </rPr>
      <t xml:space="preserve">                            </t>
    </r>
  </si>
  <si>
    <r>
      <rPr>
        <b/>
        <sz val="10"/>
        <color indexed="8"/>
        <rFont val="Palatino Linotype"/>
        <family val="1"/>
      </rPr>
      <t xml:space="preserve">Kestävyysharjoittelu 1, nopeus- ja maksimivoima 1, lajinopeus (kyky hiihtää kovaa) 1, suoritustekniikat 1, </t>
    </r>
    <r>
      <rPr>
        <sz val="10"/>
        <color indexed="8"/>
        <rFont val="Palatino Linotype"/>
        <family val="1"/>
      </rPr>
      <t xml:space="preserve">lihaskestävyys 2, anaerobinen kestävyys 2, koordinaatio 3                                                       </t>
    </r>
    <r>
      <rPr>
        <i/>
        <sz val="10"/>
        <color indexed="8"/>
        <rFont val="Palatino Linotype"/>
        <family val="1"/>
      </rPr>
      <t xml:space="preserve">                            </t>
    </r>
  </si>
  <si>
    <r>
      <rPr>
        <b/>
        <sz val="10"/>
        <color indexed="8"/>
        <rFont val="Palatino Linotype"/>
        <family val="1"/>
      </rPr>
      <t xml:space="preserve">Kestävyysharjoittelu 1, nopeus- ja maksimivoima 1, lajinopeus (kyky hiihtää kovaa) 1, suoritustekniikat 1, anaerobinen kestävyys 1, </t>
    </r>
    <r>
      <rPr>
        <sz val="10"/>
        <color indexed="8"/>
        <rFont val="Palatino Linotype"/>
        <family val="1"/>
      </rPr>
      <t xml:space="preserve">lihaskestävyys 2, koordinaatio 3  </t>
    </r>
    <r>
      <rPr>
        <b/>
        <sz val="10"/>
        <color indexed="8"/>
        <rFont val="Palatino Linotype"/>
        <family val="1"/>
      </rPr>
      <t xml:space="preserve">                                                                                 </t>
    </r>
    <r>
      <rPr>
        <sz val="10"/>
        <color indexed="8"/>
        <rFont val="Palatino Linotype"/>
        <family val="1"/>
      </rPr>
      <t xml:space="preserve">                                                  </t>
    </r>
    <r>
      <rPr>
        <i/>
        <sz val="10"/>
        <color indexed="8"/>
        <rFont val="Palatino Linotype"/>
        <family val="1"/>
      </rPr>
      <t xml:space="preserve">                            </t>
    </r>
  </si>
  <si>
    <r>
      <rPr>
        <b/>
        <sz val="10"/>
        <color indexed="8"/>
        <rFont val="Palatino Linotype"/>
        <family val="1"/>
      </rPr>
      <t>Kestävyysharjoittelu 1, anaerobinen kestävyys 1, nopeusvoima 1, maksimivoima 1, lajinopeus 1</t>
    </r>
    <r>
      <rPr>
        <sz val="10"/>
        <color indexed="8"/>
        <rFont val="Palatino Linotype"/>
        <family val="1"/>
      </rPr>
      <t>, lihaskestävyys 3, suoritustekniikat 3, koordinaatio 3</t>
    </r>
    <r>
      <rPr>
        <i/>
        <sz val="10"/>
        <color indexed="8"/>
        <rFont val="Palatino Linotype"/>
        <family val="1"/>
      </rPr>
      <t xml:space="preserve">         </t>
    </r>
  </si>
  <si>
    <t>noin 87%</t>
  </si>
  <si>
    <t>Makuu tuelta + remmituelta, säätöjen tarkistus kevät ja syksy                        ammunnan perusteet kuntoon - asennot, pito, hengitys, tähtäys, liipaisu, jälkipito - (ammunnan mekaniikka)                           APT ilman aikauhkaa           Pystyn harjoittelun aloitus 14 v. -&gt;                                              Oman ammunnan karkea analysointi               Tarkkuus</t>
  </si>
  <si>
    <r>
      <t xml:space="preserve">Pääpaino perusharjoittelukaudella, 8000ls syyskuun loppuun mennessä - </t>
    </r>
    <r>
      <rPr>
        <b/>
        <sz val="11"/>
        <color theme="1"/>
        <rFont val="Palatino Linotype"/>
        <family val="1"/>
      </rPr>
      <t>Pystypainotus</t>
    </r>
    <r>
      <rPr>
        <sz val="11"/>
        <color theme="1"/>
        <rFont val="Palatino Linotype"/>
        <family val="1"/>
      </rPr>
      <t xml:space="preserve">                                 APT-harjoittelua säännöllisesti osana kaikkea ammuntaharjoittelua    Ammunnan mekaniikan rutiinin rakentaminen           Aikauhan käyttö, 35s makuu / 35s pysty nolla-ammunnalla       </t>
    </r>
  </si>
  <si>
    <t>APT-harjoittelua osana kaikkea ammuntaharjoittelua               Paineenalainen harjoittelu, ryhmäharjoittelu, kilpailunomaisuus                     30s makuu / 27s pysty nolla-ammunnalla         Ammunnan mekaniikan hiominen</t>
  </si>
  <si>
    <t>Makuuammunta tuelta, ammunnan mekaniikan perusteiden ymmärtäminen - asento, pito, hengitys, tähtäys, liipaisu, jälkipito                              Leikki / tarkkuus</t>
  </si>
  <si>
    <t>APT-harjoittelua osana kaikkea ammuntaharjoittelua               Paineenalainen harjoittelu, ryhmäharjoittelu, kilpailunomaisuus                     30s makuu / 27s pysty nolla-ammunnalla         Ammunnan mekaniikan jalostaminen</t>
  </si>
  <si>
    <t>Kilpailunomainen lajiharjoittelu                       Paineenalainen harjoittelu, kilpailunomaisuus, ryhmäharjoittelu lisääntyy           29s makuu / 25s pysty nolla-ammunnalla         Ammunnan mekaniikan hiominen</t>
  </si>
  <si>
    <t>Germany-testi</t>
  </si>
  <si>
    <t>DDR-testi</t>
  </si>
  <si>
    <t>1000m/3000m juoksu</t>
  </si>
  <si>
    <t>Lentävä 20-metriä</t>
  </si>
  <si>
    <t>Kuntopallo 2kg (alhaalta eteen)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</si>
</sst>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00\ _€_-;\-* #,##0.00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name val="Palatino Linotype"/>
      <family val="1"/>
    </font>
    <font>
      <sz val="8"/>
      <name val="Calibri"/>
      <family val="2"/>
    </font>
    <font>
      <sz val="9"/>
      <color indexed="8"/>
      <name val="Palatino Linotype"/>
      <family val="1"/>
    </font>
    <font>
      <sz val="8"/>
      <color indexed="10"/>
      <name val="Palatino Linotype"/>
      <family val="1"/>
    </font>
    <font>
      <b/>
      <sz val="11"/>
      <name val="Palatino Linotype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sz val="11"/>
      <color theme="5"/>
      <name val="Palatino Linotype"/>
      <family val="1"/>
    </font>
    <font>
      <b/>
      <sz val="11"/>
      <color theme="0"/>
      <name val="Palatino Linotype"/>
      <family val="1"/>
    </font>
    <font>
      <sz val="11"/>
      <color rgb="FFFF0000"/>
      <name val="Palatino Linotype"/>
      <family val="1"/>
    </font>
    <font>
      <sz val="11"/>
      <color theme="6" tint="-0.249977111117893"/>
      <name val="Palatino Linotype"/>
      <family val="1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sz val="11"/>
      <name val="Arial"/>
      <family val="2"/>
    </font>
    <font>
      <sz val="11"/>
      <name val="Palatino Linotype"/>
      <family val="2"/>
    </font>
    <font>
      <sz val="11"/>
      <name val="Calibri"/>
      <family val="2"/>
      <scheme val="minor"/>
    </font>
    <font>
      <sz val="10"/>
      <color rgb="FF000000"/>
      <name val="Palatino Linotype"/>
      <family val="1"/>
    </font>
    <font>
      <sz val="10"/>
      <color indexed="8"/>
      <name val="Palatino Linotype"/>
      <family val="1"/>
    </font>
    <font>
      <sz val="10"/>
      <color rgb="FFFF0000"/>
      <name val="Palatino Linotype"/>
      <family val="1"/>
    </font>
    <font>
      <sz val="10"/>
      <name val="Palatino Linotype"/>
      <family val="1"/>
    </font>
    <font>
      <sz val="10"/>
      <color theme="1"/>
      <name val="Palatino Linotype"/>
      <family val="1"/>
    </font>
    <font>
      <b/>
      <sz val="10"/>
      <name val="Palatino Linotype"/>
      <family val="1"/>
    </font>
    <font>
      <b/>
      <sz val="10"/>
      <color indexed="8"/>
      <name val="Palatino Linotype"/>
      <family val="1"/>
    </font>
    <font>
      <i/>
      <sz val="10"/>
      <color indexed="8"/>
      <name val="Palatino Linotype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87BB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84">
    <xf numFmtId="0" fontId="0" fillId="0" borderId="0" xfId="0"/>
    <xf numFmtId="0" fontId="8" fillId="0" borderId="0" xfId="0" applyFont="1"/>
    <xf numFmtId="0" fontId="8" fillId="0" borderId="0" xfId="0" applyFont="1" applyFill="1"/>
    <xf numFmtId="0" fontId="8" fillId="0" borderId="1" xfId="0" applyFont="1" applyFill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2" borderId="0" xfId="0" applyFont="1" applyFill="1" applyBorder="1"/>
    <xf numFmtId="0" fontId="8" fillId="0" borderId="2" xfId="0" applyFont="1" applyBorder="1" applyAlignment="1">
      <alignment horizontal="center"/>
    </xf>
    <xf numFmtId="0" fontId="0" fillId="2" borderId="0" xfId="0" applyFill="1"/>
    <xf numFmtId="0" fontId="0" fillId="0" borderId="0" xfId="0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4" xfId="0" applyFont="1" applyBorder="1"/>
    <xf numFmtId="0" fontId="0" fillId="0" borderId="4" xfId="0" applyBorder="1"/>
    <xf numFmtId="0" fontId="8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10" fontId="9" fillId="0" borderId="0" xfId="0" applyNumberFormat="1" applyFont="1" applyBorder="1" applyAlignment="1">
      <alignment horizontal="center"/>
    </xf>
    <xf numFmtId="0" fontId="10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9" fontId="7" fillId="0" borderId="0" xfId="2" applyFont="1"/>
    <xf numFmtId="0" fontId="11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0" xfId="0" applyFill="1"/>
    <xf numFmtId="16" fontId="11" fillId="2" borderId="1" xfId="0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21" fontId="0" fillId="0" borderId="0" xfId="0" applyNumberFormat="1"/>
    <xf numFmtId="165" fontId="7" fillId="0" borderId="0" xfId="1" applyNumberFormat="1" applyFont="1"/>
    <xf numFmtId="2" fontId="0" fillId="0" borderId="0" xfId="0" applyNumberFormat="1"/>
    <xf numFmtId="1" fontId="0" fillId="0" borderId="0" xfId="0" applyNumberFormat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49" fontId="1" fillId="0" borderId="1" xfId="0" applyNumberFormat="1" applyFont="1" applyBorder="1"/>
    <xf numFmtId="9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vertical="top" wrapText="1"/>
    </xf>
    <xf numFmtId="0" fontId="1" fillId="0" borderId="3" xfId="0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7" borderId="1" xfId="0" applyFont="1" applyFill="1" applyBorder="1"/>
    <xf numFmtId="49" fontId="8" fillId="7" borderId="3" xfId="0" applyNumberFormat="1" applyFont="1" applyFill="1" applyBorder="1" applyAlignment="1">
      <alignment horizontal="center"/>
    </xf>
    <xf numFmtId="1" fontId="8" fillId="7" borderId="3" xfId="0" applyNumberFormat="1" applyFont="1" applyFill="1" applyBorder="1" applyAlignment="1">
      <alignment horizontal="center"/>
    </xf>
    <xf numFmtId="1" fontId="8" fillId="7" borderId="12" xfId="0" applyNumberFormat="1" applyFont="1" applyFill="1" applyBorder="1" applyAlignment="1">
      <alignment horizontal="center"/>
    </xf>
    <xf numFmtId="0" fontId="8" fillId="7" borderId="13" xfId="0" applyFont="1" applyFill="1" applyBorder="1"/>
    <xf numFmtId="1" fontId="8" fillId="7" borderId="14" xfId="0" applyNumberFormat="1" applyFont="1" applyFill="1" applyBorder="1" applyAlignment="1">
      <alignment horizontal="center"/>
    </xf>
    <xf numFmtId="1" fontId="8" fillId="7" borderId="15" xfId="0" applyNumberFormat="1" applyFont="1" applyFill="1" applyBorder="1" applyAlignment="1">
      <alignment horizontal="center"/>
    </xf>
    <xf numFmtId="49" fontId="1" fillId="0" borderId="9" xfId="0" applyNumberFormat="1" applyFont="1" applyBorder="1"/>
    <xf numFmtId="0" fontId="1" fillId="7" borderId="1" xfId="0" applyFont="1" applyFill="1" applyBorder="1"/>
    <xf numFmtId="0" fontId="1" fillId="7" borderId="7" xfId="0" applyFont="1" applyFill="1" applyBorder="1"/>
    <xf numFmtId="9" fontId="1" fillId="0" borderId="9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9" fontId="1" fillId="7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9" fontId="11" fillId="8" borderId="1" xfId="0" applyNumberFormat="1" applyFont="1" applyFill="1" applyBorder="1" applyAlignment="1">
      <alignment horizontal="center"/>
    </xf>
    <xf numFmtId="9" fontId="12" fillId="8" borderId="1" xfId="0" applyNumberFormat="1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9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16" fontId="17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16" fontId="1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" fontId="15" fillId="0" borderId="3" xfId="0" applyNumberFormat="1" applyFont="1" applyFill="1" applyBorder="1" applyAlignment="1">
      <alignment horizontal="center"/>
    </xf>
    <xf numFmtId="9" fontId="1" fillId="9" borderId="1" xfId="0" applyNumberFormat="1" applyFont="1" applyFill="1" applyBorder="1" applyAlignment="1">
      <alignment horizontal="center" vertical="center"/>
    </xf>
    <xf numFmtId="1" fontId="1" fillId="9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9" fontId="1" fillId="9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right"/>
    </xf>
    <xf numFmtId="0" fontId="1" fillId="9" borderId="1" xfId="0" applyFont="1" applyFill="1" applyBorder="1"/>
    <xf numFmtId="0" fontId="1" fillId="9" borderId="3" xfId="0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49" fontId="1" fillId="0" borderId="1" xfId="0" applyNumberFormat="1" applyFont="1" applyFill="1" applyBorder="1"/>
    <xf numFmtId="9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49" fontId="1" fillId="11" borderId="1" xfId="0" applyNumberFormat="1" applyFont="1" applyFill="1" applyBorder="1"/>
    <xf numFmtId="9" fontId="11" fillId="11" borderId="1" xfId="0" applyNumberFormat="1" applyFont="1" applyFill="1" applyBorder="1" applyAlignment="1">
      <alignment horizontal="center"/>
    </xf>
    <xf numFmtId="9" fontId="1" fillId="11" borderId="1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49" fontId="5" fillId="11" borderId="1" xfId="0" applyNumberFormat="1" applyFont="1" applyFill="1" applyBorder="1"/>
    <xf numFmtId="0" fontId="8" fillId="4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top" wrapText="1"/>
    </xf>
    <xf numFmtId="49" fontId="21" fillId="0" borderId="1" xfId="0" applyNumberFormat="1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" fontId="8" fillId="7" borderId="7" xfId="0" applyNumberFormat="1" applyFont="1" applyFill="1" applyBorder="1" applyAlignment="1">
      <alignment horizontal="center" vertical="center"/>
    </xf>
    <xf numFmtId="1" fontId="8" fillId="7" borderId="8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11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8" xfId="0" applyNumberFormat="1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/>
    </xf>
    <xf numFmtId="0" fontId="8" fillId="0" borderId="1" xfId="0" applyFont="1" applyBorder="1"/>
    <xf numFmtId="9" fontId="12" fillId="8" borderId="9" xfId="0" quotePrefix="1" applyNumberFormat="1" applyFont="1" applyFill="1" applyBorder="1" applyAlignment="1">
      <alignment horizontal="center"/>
    </xf>
  </cellXfs>
  <cellStyles count="3">
    <cellStyle name="Normaali" xfId="0" builtinId="0"/>
    <cellStyle name="Pilkku" xfId="1" builtinId="3"/>
    <cellStyle name="Prosenttia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Blad3!$Q$26</c:f>
              <c:strCache>
                <c:ptCount val="1"/>
                <c:pt idx="0">
                  <c:v>PK</c:v>
                </c:pt>
              </c:strCache>
            </c:strRef>
          </c:tx>
          <c:spPr>
            <a:gradFill rotWithShape="0">
              <a:gsLst>
                <a:gs pos="0">
                  <a:srgbClr val="C8B0ED"/>
                </a:gs>
                <a:gs pos="100000">
                  <a:srgbClr val="7F5BAB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Blad3!$R$21:$AD$21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Blad3!$R$26:$AD$26</c:f>
              <c:numCache>
                <c:formatCode>General</c:formatCode>
                <c:ptCount val="13"/>
                <c:pt idx="0">
                  <c:v>239.25</c:v>
                </c:pt>
                <c:pt idx="1">
                  <c:v>267.95999999999998</c:v>
                </c:pt>
                <c:pt idx="2">
                  <c:v>296.67</c:v>
                </c:pt>
                <c:pt idx="3">
                  <c:v>326.25</c:v>
                </c:pt>
                <c:pt idx="4">
                  <c:v>336</c:v>
                </c:pt>
                <c:pt idx="5">
                  <c:v>378</c:v>
                </c:pt>
                <c:pt idx="6">
                  <c:v>420</c:v>
                </c:pt>
                <c:pt idx="7">
                  <c:v>462</c:v>
                </c:pt>
                <c:pt idx="8">
                  <c:v>504</c:v>
                </c:pt>
                <c:pt idx="9">
                  <c:v>546</c:v>
                </c:pt>
                <c:pt idx="10">
                  <c:v>588</c:v>
                </c:pt>
                <c:pt idx="11">
                  <c:v>630</c:v>
                </c:pt>
                <c:pt idx="12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A-4653-AAD4-4D90E204F6D2}"/>
            </c:ext>
          </c:extLst>
        </c:ser>
        <c:ser>
          <c:idx val="2"/>
          <c:order val="1"/>
          <c:tx>
            <c:strRef>
              <c:f>Blad3!$Q$25</c:f>
              <c:strCache>
                <c:ptCount val="1"/>
                <c:pt idx="0">
                  <c:v>AerK-VK</c:v>
                </c:pt>
              </c:strCache>
            </c:strRef>
          </c:tx>
          <c:spPr>
            <a:gradFill rotWithShape="0">
              <a:gsLst>
                <a:gs pos="0">
                  <a:srgbClr val="DCFFA0"/>
                </a:gs>
                <a:gs pos="100000">
                  <a:srgbClr val="A0CA4A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Blad3!$R$21:$AD$21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Blad3!$R$25:$AD$25</c:f>
              <c:numCache>
                <c:formatCode>General</c:formatCode>
                <c:ptCount val="13"/>
                <c:pt idx="0">
                  <c:v>22</c:v>
                </c:pt>
                <c:pt idx="1">
                  <c:v>24.64</c:v>
                </c:pt>
                <c:pt idx="2">
                  <c:v>27.28</c:v>
                </c:pt>
                <c:pt idx="3">
                  <c:v>30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60</c:v>
                </c:pt>
                <c:pt idx="1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9A-4653-AAD4-4D90E204F6D2}"/>
            </c:ext>
          </c:extLst>
        </c:ser>
        <c:ser>
          <c:idx val="1"/>
          <c:order val="2"/>
          <c:tx>
            <c:strRef>
              <c:f>Blad3!$Q$24</c:f>
              <c:strCache>
                <c:ptCount val="1"/>
                <c:pt idx="0">
                  <c:v>VK-AnaK</c:v>
                </c:pt>
              </c:strCache>
            </c:strRef>
          </c:tx>
          <c:spPr>
            <a:gradFill rotWithShape="0">
              <a:gsLst>
                <a:gs pos="0">
                  <a:srgbClr val="FF9A99"/>
                </a:gs>
                <a:gs pos="100000">
                  <a:srgbClr val="D1403C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Blad3!$R$21:$AD$21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Blad3!$R$24:$AD$24</c:f>
              <c:numCache>
                <c:formatCode>General</c:formatCode>
                <c:ptCount val="13"/>
                <c:pt idx="0">
                  <c:v>8.25</c:v>
                </c:pt>
                <c:pt idx="1">
                  <c:v>9.24</c:v>
                </c:pt>
                <c:pt idx="2">
                  <c:v>10.23</c:v>
                </c:pt>
                <c:pt idx="3">
                  <c:v>11.25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  <c:pt idx="11">
                  <c:v>37.5</c:v>
                </c:pt>
                <c:pt idx="1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9A-4653-AAD4-4D90E204F6D2}"/>
            </c:ext>
          </c:extLst>
        </c:ser>
        <c:ser>
          <c:idx val="0"/>
          <c:order val="3"/>
          <c:tx>
            <c:strRef>
              <c:f>Blad3!$Q$23</c:f>
              <c:strCache>
                <c:ptCount val="1"/>
                <c:pt idx="0">
                  <c:v>MK</c:v>
                </c:pt>
              </c:strCache>
            </c:strRef>
          </c:tx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Blad3!$R$21:$AD$21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Blad3!$R$23:$AD$23</c:f>
              <c:numCache>
                <c:formatCode>General</c:formatCode>
                <c:ptCount val="13"/>
                <c:pt idx="0">
                  <c:v>5.5</c:v>
                </c:pt>
                <c:pt idx="1">
                  <c:v>6.16</c:v>
                </c:pt>
                <c:pt idx="2">
                  <c:v>6.82</c:v>
                </c:pt>
                <c:pt idx="3">
                  <c:v>7.5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22.5</c:v>
                </c:pt>
                <c:pt idx="1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9A-4653-AAD4-4D90E204F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957024"/>
        <c:axId val="403957416"/>
      </c:barChart>
      <c:catAx>
        <c:axId val="40395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403957416"/>
        <c:crosses val="autoZero"/>
        <c:auto val="1"/>
        <c:lblAlgn val="ctr"/>
        <c:lblOffset val="100"/>
        <c:noMultiLvlLbl val="0"/>
      </c:catAx>
      <c:valAx>
        <c:axId val="40395741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40395702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6472602739726023"/>
          <c:y val="0.35805680300192655"/>
          <c:w val="0.12328767123287665"/>
          <c:h val="0.2711000127541601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636988701349362E-2"/>
          <c:y val="3.0324895828699374E-2"/>
          <c:w val="0.83219897260953213"/>
          <c:h val="0.9319130447677090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Blad3!$Q$26</c:f>
              <c:strCache>
                <c:ptCount val="1"/>
                <c:pt idx="0">
                  <c:v>PK</c:v>
                </c:pt>
              </c:strCache>
            </c:strRef>
          </c:tx>
          <c:spPr>
            <a:gradFill rotWithShape="0">
              <a:gsLst>
                <a:gs pos="0">
                  <a:srgbClr val="C8B0ED"/>
                </a:gs>
                <a:gs pos="100000">
                  <a:srgbClr val="7F5BAB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Blad3!$R$21:$AD$21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Blad3!$R$26:$AD$26</c:f>
              <c:numCache>
                <c:formatCode>General</c:formatCode>
                <c:ptCount val="13"/>
                <c:pt idx="0">
                  <c:v>239.25</c:v>
                </c:pt>
                <c:pt idx="1">
                  <c:v>267.95999999999998</c:v>
                </c:pt>
                <c:pt idx="2">
                  <c:v>296.67</c:v>
                </c:pt>
                <c:pt idx="3">
                  <c:v>326.25</c:v>
                </c:pt>
                <c:pt idx="4">
                  <c:v>336</c:v>
                </c:pt>
                <c:pt idx="5">
                  <c:v>378</c:v>
                </c:pt>
                <c:pt idx="6">
                  <c:v>420</c:v>
                </c:pt>
                <c:pt idx="7">
                  <c:v>462</c:v>
                </c:pt>
                <c:pt idx="8">
                  <c:v>504</c:v>
                </c:pt>
                <c:pt idx="9">
                  <c:v>546</c:v>
                </c:pt>
                <c:pt idx="10">
                  <c:v>588</c:v>
                </c:pt>
                <c:pt idx="11">
                  <c:v>630</c:v>
                </c:pt>
                <c:pt idx="12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3-4842-B982-C4C295236275}"/>
            </c:ext>
          </c:extLst>
        </c:ser>
        <c:ser>
          <c:idx val="2"/>
          <c:order val="1"/>
          <c:tx>
            <c:strRef>
              <c:f>Blad3!$Q$25</c:f>
              <c:strCache>
                <c:ptCount val="1"/>
                <c:pt idx="0">
                  <c:v>AerK-VK</c:v>
                </c:pt>
              </c:strCache>
            </c:strRef>
          </c:tx>
          <c:spPr>
            <a:gradFill rotWithShape="0">
              <a:gsLst>
                <a:gs pos="0">
                  <a:srgbClr val="DCFFA0"/>
                </a:gs>
                <a:gs pos="100000">
                  <a:srgbClr val="A0CA4A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Blad3!$R$21:$AD$21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Blad3!$R$25:$AD$25</c:f>
              <c:numCache>
                <c:formatCode>General</c:formatCode>
                <c:ptCount val="13"/>
                <c:pt idx="0">
                  <c:v>22</c:v>
                </c:pt>
                <c:pt idx="1">
                  <c:v>24.64</c:v>
                </c:pt>
                <c:pt idx="2">
                  <c:v>27.28</c:v>
                </c:pt>
                <c:pt idx="3">
                  <c:v>30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60</c:v>
                </c:pt>
                <c:pt idx="1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23-4842-B982-C4C295236275}"/>
            </c:ext>
          </c:extLst>
        </c:ser>
        <c:ser>
          <c:idx val="1"/>
          <c:order val="2"/>
          <c:tx>
            <c:strRef>
              <c:f>Blad3!$Q$24</c:f>
              <c:strCache>
                <c:ptCount val="1"/>
                <c:pt idx="0">
                  <c:v>VK-AnaK</c:v>
                </c:pt>
              </c:strCache>
            </c:strRef>
          </c:tx>
          <c:spPr>
            <a:gradFill rotWithShape="0">
              <a:gsLst>
                <a:gs pos="0">
                  <a:srgbClr val="FF9A99"/>
                </a:gs>
                <a:gs pos="100000">
                  <a:srgbClr val="D1403C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Blad3!$R$21:$AD$21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Blad3!$R$24:$AD$24</c:f>
              <c:numCache>
                <c:formatCode>General</c:formatCode>
                <c:ptCount val="13"/>
                <c:pt idx="0">
                  <c:v>8.25</c:v>
                </c:pt>
                <c:pt idx="1">
                  <c:v>9.24</c:v>
                </c:pt>
                <c:pt idx="2">
                  <c:v>10.23</c:v>
                </c:pt>
                <c:pt idx="3">
                  <c:v>11.25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  <c:pt idx="11">
                  <c:v>37.5</c:v>
                </c:pt>
                <c:pt idx="1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23-4842-B982-C4C295236275}"/>
            </c:ext>
          </c:extLst>
        </c:ser>
        <c:ser>
          <c:idx val="0"/>
          <c:order val="3"/>
          <c:tx>
            <c:strRef>
              <c:f>Blad3!$Q$23</c:f>
              <c:strCache>
                <c:ptCount val="1"/>
                <c:pt idx="0">
                  <c:v>MK</c:v>
                </c:pt>
              </c:strCache>
            </c:strRef>
          </c:tx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Blad3!$R$21:$AD$21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Blad3!$R$23:$AD$23</c:f>
              <c:numCache>
                <c:formatCode>General</c:formatCode>
                <c:ptCount val="13"/>
                <c:pt idx="0">
                  <c:v>5.5</c:v>
                </c:pt>
                <c:pt idx="1">
                  <c:v>6.16</c:v>
                </c:pt>
                <c:pt idx="2">
                  <c:v>6.82</c:v>
                </c:pt>
                <c:pt idx="3">
                  <c:v>7.5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22.5</c:v>
                </c:pt>
                <c:pt idx="1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23-4842-B982-C4C295236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958592"/>
        <c:axId val="270771272"/>
      </c:barChart>
      <c:catAx>
        <c:axId val="40395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270771272"/>
        <c:crosses val="autoZero"/>
        <c:auto val="1"/>
        <c:lblAlgn val="ctr"/>
        <c:lblOffset val="100"/>
        <c:noMultiLvlLbl val="0"/>
      </c:catAx>
      <c:valAx>
        <c:axId val="27077127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4039585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050377833753148"/>
          <c:y val="0.42090454794845555"/>
          <c:w val="9.0680100755667459E-2"/>
          <c:h val="0.1497176624108427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46</xdr:row>
      <xdr:rowOff>0</xdr:rowOff>
    </xdr:from>
    <xdr:to>
      <xdr:col>18</xdr:col>
      <xdr:colOff>247650</xdr:colOff>
      <xdr:row>63</xdr:row>
      <xdr:rowOff>161925</xdr:rowOff>
    </xdr:to>
    <xdr:graphicFrame macro="">
      <xdr:nvGraphicFramePr>
        <xdr:cNvPr id="1036" name="Diagram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28</xdr:row>
      <xdr:rowOff>133350</xdr:rowOff>
    </xdr:from>
    <xdr:to>
      <xdr:col>25</xdr:col>
      <xdr:colOff>581025</xdr:colOff>
      <xdr:row>64</xdr:row>
      <xdr:rowOff>19050</xdr:rowOff>
    </xdr:to>
    <xdr:graphicFrame macro="">
      <xdr:nvGraphicFramePr>
        <xdr:cNvPr id="3078" name="Diagram 1">
          <a:extLst>
            <a:ext uri="{FF2B5EF4-FFF2-40B4-BE49-F238E27FC236}">
              <a16:creationId xmlns:a16="http://schemas.microsoft.com/office/drawing/2014/main" id="{00000000-0008-0000-0300-00000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"/>
  <sheetViews>
    <sheetView showGridLines="0" tabSelected="1" topLeftCell="A11" zoomScale="80" zoomScaleNormal="80" zoomScaleSheetLayoutView="56" workbookViewId="0">
      <selection activeCell="D19" sqref="D19"/>
    </sheetView>
  </sheetViews>
  <sheetFormatPr defaultColWidth="8.81640625" defaultRowHeight="14.5" x14ac:dyDescent="0.35"/>
  <cols>
    <col min="1" max="1" width="34.453125" customWidth="1"/>
    <col min="2" max="2" width="32.26953125" customWidth="1"/>
    <col min="3" max="3" width="25" customWidth="1"/>
    <col min="4" max="4" width="27.26953125" customWidth="1"/>
    <col min="5" max="5" width="29" customWidth="1"/>
    <col min="6" max="6" width="28.453125" customWidth="1"/>
    <col min="7" max="8" width="28.453125" bestFit="1" customWidth="1"/>
  </cols>
  <sheetData>
    <row r="1" spans="1:9" ht="42" customHeight="1" x14ac:dyDescent="0.35">
      <c r="A1" s="141" t="s">
        <v>219</v>
      </c>
      <c r="B1" s="142"/>
      <c r="C1" s="17" t="s">
        <v>40</v>
      </c>
      <c r="D1" s="18" t="s">
        <v>40</v>
      </c>
      <c r="E1" s="19" t="s">
        <v>38</v>
      </c>
      <c r="F1" s="18" t="s">
        <v>39</v>
      </c>
      <c r="G1" s="19" t="s">
        <v>33</v>
      </c>
      <c r="H1" s="28" t="s">
        <v>32</v>
      </c>
    </row>
    <row r="2" spans="1:9" ht="42" customHeight="1" x14ac:dyDescent="0.35">
      <c r="A2" s="168" t="s">
        <v>130</v>
      </c>
      <c r="B2" s="169"/>
      <c r="C2" s="26"/>
      <c r="D2" s="29" t="s">
        <v>277</v>
      </c>
      <c r="E2" s="27" t="s">
        <v>119</v>
      </c>
      <c r="F2" s="25" t="s">
        <v>220</v>
      </c>
      <c r="G2" s="25" t="s">
        <v>220</v>
      </c>
      <c r="H2" s="29" t="s">
        <v>120</v>
      </c>
    </row>
    <row r="3" spans="1:9" ht="62" customHeight="1" x14ac:dyDescent="0.35">
      <c r="A3" s="168" t="s">
        <v>278</v>
      </c>
      <c r="B3" s="169"/>
      <c r="C3" s="124" t="s">
        <v>279</v>
      </c>
      <c r="D3" s="29" t="s">
        <v>280</v>
      </c>
      <c r="E3" s="27" t="s">
        <v>281</v>
      </c>
      <c r="F3" s="25" t="s">
        <v>282</v>
      </c>
      <c r="G3" s="29" t="s">
        <v>284</v>
      </c>
      <c r="H3" s="29" t="s">
        <v>285</v>
      </c>
    </row>
    <row r="4" spans="1:9" ht="15.5" x14ac:dyDescent="0.4">
      <c r="A4" s="162" t="s">
        <v>34</v>
      </c>
      <c r="B4" s="163"/>
      <c r="C4" s="60" t="s">
        <v>228</v>
      </c>
      <c r="D4" s="60" t="s">
        <v>229</v>
      </c>
      <c r="E4" s="60" t="s">
        <v>230</v>
      </c>
      <c r="F4" s="60" t="s">
        <v>252</v>
      </c>
      <c r="G4" s="60" t="s">
        <v>253</v>
      </c>
      <c r="H4" s="60" t="s">
        <v>35</v>
      </c>
    </row>
    <row r="5" spans="1:9" ht="254" customHeight="1" x14ac:dyDescent="0.35">
      <c r="A5" s="164" t="s">
        <v>36</v>
      </c>
      <c r="B5" s="165"/>
      <c r="C5" s="127" t="s">
        <v>37</v>
      </c>
      <c r="D5" s="127" t="s">
        <v>294</v>
      </c>
      <c r="E5" s="128" t="s">
        <v>295</v>
      </c>
      <c r="F5" s="129" t="s">
        <v>118</v>
      </c>
      <c r="G5" s="127" t="s">
        <v>116</v>
      </c>
      <c r="H5" s="130" t="s">
        <v>117</v>
      </c>
    </row>
    <row r="6" spans="1:9" ht="137.25" customHeight="1" x14ac:dyDescent="0.35">
      <c r="A6" s="166" t="s">
        <v>169</v>
      </c>
      <c r="B6" s="167"/>
      <c r="C6" s="131" t="s">
        <v>296</v>
      </c>
      <c r="D6" s="127" t="s">
        <v>297</v>
      </c>
      <c r="E6" s="132" t="s">
        <v>298</v>
      </c>
      <c r="F6" s="132" t="s">
        <v>299</v>
      </c>
      <c r="G6" s="132" t="s">
        <v>300</v>
      </c>
      <c r="H6" s="132" t="s">
        <v>301</v>
      </c>
    </row>
    <row r="7" spans="1:9" ht="48" customHeight="1" x14ac:dyDescent="0.35">
      <c r="A7" s="141" t="s">
        <v>283</v>
      </c>
      <c r="B7" s="142"/>
      <c r="C7" s="17" t="s">
        <v>40</v>
      </c>
      <c r="D7" s="18" t="s">
        <v>40</v>
      </c>
      <c r="E7" s="19" t="s">
        <v>38</v>
      </c>
      <c r="F7" s="18" t="s">
        <v>39</v>
      </c>
      <c r="G7" s="19" t="s">
        <v>33</v>
      </c>
      <c r="H7" s="19" t="s">
        <v>32</v>
      </c>
    </row>
    <row r="8" spans="1:9" ht="15.5" x14ac:dyDescent="0.4">
      <c r="A8" s="157" t="s">
        <v>57</v>
      </c>
      <c r="B8" s="157"/>
      <c r="C8" s="126" t="s">
        <v>228</v>
      </c>
      <c r="D8" s="126" t="s">
        <v>229</v>
      </c>
      <c r="E8" s="126" t="s">
        <v>230</v>
      </c>
      <c r="F8" s="126" t="s">
        <v>252</v>
      </c>
      <c r="G8" s="126" t="s">
        <v>253</v>
      </c>
      <c r="H8" s="65" t="s">
        <v>35</v>
      </c>
    </row>
    <row r="9" spans="1:9" ht="232.5" customHeight="1" x14ac:dyDescent="0.35">
      <c r="A9" s="175" t="s">
        <v>107</v>
      </c>
      <c r="B9" s="175"/>
      <c r="C9" s="14" t="s">
        <v>306</v>
      </c>
      <c r="D9" s="14" t="s">
        <v>303</v>
      </c>
      <c r="E9" s="14" t="s">
        <v>304</v>
      </c>
      <c r="F9" s="14" t="s">
        <v>307</v>
      </c>
      <c r="G9" s="14" t="s">
        <v>305</v>
      </c>
      <c r="H9" s="15" t="s">
        <v>308</v>
      </c>
    </row>
    <row r="10" spans="1:9" ht="62" x14ac:dyDescent="0.35">
      <c r="A10" s="158" t="s">
        <v>147</v>
      </c>
      <c r="B10" s="158"/>
      <c r="C10" s="54" t="s">
        <v>108</v>
      </c>
      <c r="D10" s="54" t="s">
        <v>109</v>
      </c>
      <c r="E10" s="55" t="s">
        <v>110</v>
      </c>
      <c r="F10" s="55" t="s">
        <v>111</v>
      </c>
      <c r="G10" s="55" t="s">
        <v>112</v>
      </c>
      <c r="H10" s="55" t="s">
        <v>113</v>
      </c>
    </row>
    <row r="11" spans="1:9" ht="15.5" x14ac:dyDescent="0.4">
      <c r="A11" s="4"/>
      <c r="B11" s="2"/>
      <c r="C11" s="1"/>
      <c r="D11" s="1"/>
      <c r="E11" s="1"/>
      <c r="F11" s="1"/>
      <c r="G11" s="1"/>
      <c r="H11" s="12"/>
    </row>
    <row r="12" spans="1:9" s="38" customFormat="1" ht="15.5" x14ac:dyDescent="0.4">
      <c r="A12" s="157" t="s">
        <v>187</v>
      </c>
      <c r="B12" s="157"/>
      <c r="C12" s="115" t="s">
        <v>228</v>
      </c>
      <c r="D12" s="115" t="s">
        <v>229</v>
      </c>
      <c r="E12" s="115" t="s">
        <v>230</v>
      </c>
      <c r="F12" s="115" t="s">
        <v>252</v>
      </c>
      <c r="G12" s="115" t="s">
        <v>253</v>
      </c>
      <c r="H12" s="115" t="s">
        <v>35</v>
      </c>
    </row>
    <row r="13" spans="1:9" ht="15.5" x14ac:dyDescent="0.35">
      <c r="A13" s="177" t="s">
        <v>276</v>
      </c>
      <c r="B13" s="177"/>
      <c r="C13" s="39"/>
      <c r="D13" s="39"/>
      <c r="E13" s="40"/>
      <c r="F13" s="24"/>
      <c r="G13" s="24"/>
      <c r="H13" s="40"/>
    </row>
    <row r="14" spans="1:9" ht="15.5" x14ac:dyDescent="0.4">
      <c r="A14" s="7"/>
      <c r="B14" s="6"/>
      <c r="C14" s="1"/>
      <c r="D14" s="1"/>
      <c r="E14" s="1"/>
      <c r="F14" s="1"/>
      <c r="G14" s="1"/>
      <c r="H14" s="1"/>
    </row>
    <row r="15" spans="1:9" ht="15.5" x14ac:dyDescent="0.4">
      <c r="A15" s="146" t="s">
        <v>41</v>
      </c>
      <c r="B15" s="147"/>
      <c r="C15" s="115" t="s">
        <v>228</v>
      </c>
      <c r="D15" s="115" t="s">
        <v>229</v>
      </c>
      <c r="E15" s="115" t="s">
        <v>230</v>
      </c>
      <c r="F15" s="115" t="s">
        <v>252</v>
      </c>
      <c r="G15" s="115" t="s">
        <v>253</v>
      </c>
      <c r="H15" s="115" t="s">
        <v>35</v>
      </c>
      <c r="I15" s="38"/>
    </row>
    <row r="16" spans="1:9" ht="15.5" x14ac:dyDescent="0.4">
      <c r="A16" s="137" t="s">
        <v>225</v>
      </c>
      <c r="B16" s="138"/>
      <c r="C16" s="30"/>
      <c r="D16" s="20" t="s">
        <v>44</v>
      </c>
      <c r="E16" s="20" t="s">
        <v>45</v>
      </c>
      <c r="F16" s="20" t="s">
        <v>20</v>
      </c>
      <c r="G16" s="20" t="s">
        <v>17</v>
      </c>
      <c r="H16" s="20" t="s">
        <v>19</v>
      </c>
    </row>
    <row r="17" spans="1:9" ht="15.5" x14ac:dyDescent="0.4">
      <c r="A17" s="137" t="s">
        <v>164</v>
      </c>
      <c r="B17" s="138"/>
      <c r="C17" s="31"/>
      <c r="D17" s="95" t="s">
        <v>274</v>
      </c>
      <c r="E17" s="20" t="s">
        <v>168</v>
      </c>
      <c r="F17" s="20" t="s">
        <v>165</v>
      </c>
      <c r="G17" s="20" t="s">
        <v>166</v>
      </c>
      <c r="H17" s="20" t="s">
        <v>166</v>
      </c>
    </row>
    <row r="18" spans="1:9" ht="15.5" x14ac:dyDescent="0.4">
      <c r="A18" s="137" t="s">
        <v>163</v>
      </c>
      <c r="B18" s="138"/>
      <c r="C18" s="58" t="s">
        <v>216</v>
      </c>
      <c r="D18" s="21"/>
      <c r="E18" s="21"/>
      <c r="F18" s="50"/>
      <c r="G18" s="56"/>
      <c r="H18" s="56"/>
    </row>
    <row r="19" spans="1:9" ht="15.5" x14ac:dyDescent="0.4">
      <c r="A19" s="172" t="s">
        <v>226</v>
      </c>
      <c r="B19" s="173"/>
      <c r="C19" s="83"/>
      <c r="D19" s="51"/>
      <c r="E19" s="51" t="s">
        <v>255</v>
      </c>
      <c r="F19" s="51" t="s">
        <v>256</v>
      </c>
      <c r="G19" s="51" t="s">
        <v>257</v>
      </c>
      <c r="H19" s="66" t="s">
        <v>254</v>
      </c>
    </row>
    <row r="20" spans="1:9" ht="15.5" x14ac:dyDescent="0.4">
      <c r="A20" s="137" t="s">
        <v>42</v>
      </c>
      <c r="B20" s="138"/>
      <c r="C20" s="83"/>
      <c r="D20" s="83"/>
      <c r="E20" s="32" t="s">
        <v>217</v>
      </c>
      <c r="F20" s="32">
        <v>0.85</v>
      </c>
      <c r="G20" s="32" t="s">
        <v>49</v>
      </c>
      <c r="H20" s="32">
        <v>0.9</v>
      </c>
    </row>
    <row r="21" spans="1:9" ht="15.5" x14ac:dyDescent="0.4">
      <c r="A21" s="5"/>
      <c r="B21" s="2"/>
      <c r="C21" s="5"/>
      <c r="D21" s="5"/>
      <c r="E21" s="5"/>
      <c r="F21" s="5"/>
      <c r="G21" s="5"/>
      <c r="H21" s="5"/>
      <c r="I21" s="4"/>
    </row>
    <row r="22" spans="1:9" ht="15.5" x14ac:dyDescent="0.4">
      <c r="A22" s="146" t="s">
        <v>97</v>
      </c>
      <c r="B22" s="147"/>
      <c r="C22" s="115" t="s">
        <v>228</v>
      </c>
      <c r="D22" s="115" t="s">
        <v>229</v>
      </c>
      <c r="E22" s="115" t="s">
        <v>230</v>
      </c>
      <c r="F22" s="115" t="s">
        <v>252</v>
      </c>
      <c r="G22" s="115" t="s">
        <v>253</v>
      </c>
      <c r="H22" s="115" t="s">
        <v>35</v>
      </c>
      <c r="I22" s="16"/>
    </row>
    <row r="23" spans="1:9" ht="15.5" x14ac:dyDescent="0.4">
      <c r="A23" s="11"/>
      <c r="B23" s="10" t="s">
        <v>43</v>
      </c>
      <c r="C23" s="80"/>
      <c r="D23" s="86" t="s">
        <v>215</v>
      </c>
      <c r="E23" s="86" t="s">
        <v>46</v>
      </c>
      <c r="F23" s="86" t="s">
        <v>47</v>
      </c>
      <c r="G23" s="86" t="s">
        <v>48</v>
      </c>
      <c r="H23" s="86" t="s">
        <v>221</v>
      </c>
      <c r="I23" s="16"/>
    </row>
    <row r="24" spans="1:9" ht="15.5" x14ac:dyDescent="0.4">
      <c r="A24" s="170" t="s">
        <v>275</v>
      </c>
      <c r="B24" s="171"/>
      <c r="C24" s="80"/>
      <c r="D24" s="87" t="s">
        <v>218</v>
      </c>
      <c r="E24" s="87" t="s">
        <v>214</v>
      </c>
      <c r="F24" s="87" t="s">
        <v>50</v>
      </c>
      <c r="G24" s="87" t="s">
        <v>50</v>
      </c>
      <c r="H24" s="87" t="s">
        <v>50</v>
      </c>
      <c r="I24" s="9"/>
    </row>
    <row r="25" spans="1:9" ht="15.5" x14ac:dyDescent="0.4">
      <c r="A25" s="170" t="s">
        <v>310</v>
      </c>
      <c r="B25" s="171"/>
      <c r="C25" s="80"/>
      <c r="D25" s="87"/>
      <c r="E25" s="87"/>
      <c r="F25" s="87"/>
      <c r="G25" s="87"/>
      <c r="H25" s="87"/>
      <c r="I25" s="9"/>
    </row>
    <row r="26" spans="1:9" ht="15.5" x14ac:dyDescent="0.4">
      <c r="A26" s="170" t="s">
        <v>309</v>
      </c>
      <c r="B26" s="171"/>
      <c r="C26" s="80"/>
      <c r="D26" s="87"/>
      <c r="E26" s="87"/>
      <c r="F26" s="87"/>
      <c r="G26" s="87"/>
      <c r="H26" s="87"/>
      <c r="I26" s="9"/>
    </row>
    <row r="27" spans="1:9" ht="15.5" x14ac:dyDescent="0.4">
      <c r="A27" s="86" t="s">
        <v>92</v>
      </c>
      <c r="B27" s="86" t="s">
        <v>30</v>
      </c>
      <c r="C27" s="80"/>
      <c r="D27" s="80"/>
      <c r="E27" s="89" t="s">
        <v>231</v>
      </c>
      <c r="F27" s="90" t="s">
        <v>232</v>
      </c>
      <c r="G27" s="89" t="s">
        <v>233</v>
      </c>
      <c r="H27" s="89" t="s">
        <v>234</v>
      </c>
    </row>
    <row r="28" spans="1:9" ht="15.5" x14ac:dyDescent="0.4">
      <c r="A28" s="86" t="s">
        <v>204</v>
      </c>
      <c r="B28" s="86" t="s">
        <v>205</v>
      </c>
      <c r="C28" s="80"/>
      <c r="D28" s="89" t="s">
        <v>235</v>
      </c>
      <c r="E28" s="89" t="s">
        <v>236</v>
      </c>
      <c r="F28" s="89" t="s">
        <v>237</v>
      </c>
      <c r="G28" s="89" t="s">
        <v>238</v>
      </c>
      <c r="H28" s="89" t="s">
        <v>239</v>
      </c>
    </row>
    <row r="29" spans="1:9" ht="15.5" x14ac:dyDescent="0.4">
      <c r="A29" s="116" t="s">
        <v>311</v>
      </c>
      <c r="B29" s="86"/>
      <c r="C29" s="80"/>
      <c r="D29" s="89"/>
      <c r="E29" s="89"/>
      <c r="F29" s="89"/>
      <c r="G29" s="89"/>
      <c r="H29" s="89"/>
    </row>
    <row r="30" spans="1:9" ht="15.5" x14ac:dyDescent="0.4">
      <c r="A30" s="91" t="s">
        <v>137</v>
      </c>
      <c r="B30" s="110"/>
      <c r="C30" s="106">
        <v>1</v>
      </c>
      <c r="D30" s="106">
        <v>0.6</v>
      </c>
      <c r="E30" s="107"/>
      <c r="F30" s="107"/>
      <c r="G30" s="107"/>
      <c r="H30" s="108"/>
    </row>
    <row r="31" spans="1:9" ht="15.5" x14ac:dyDescent="0.4">
      <c r="A31" s="91" t="s">
        <v>93</v>
      </c>
      <c r="B31" s="110"/>
      <c r="C31" s="80"/>
      <c r="D31" s="106">
        <v>0.3</v>
      </c>
      <c r="E31" s="106">
        <v>0.75</v>
      </c>
      <c r="F31" s="109">
        <v>0.75</v>
      </c>
      <c r="G31" s="109">
        <v>0.6</v>
      </c>
      <c r="H31" s="109" t="s">
        <v>29</v>
      </c>
    </row>
    <row r="32" spans="1:9" ht="15.5" x14ac:dyDescent="0.4">
      <c r="A32" s="94" t="s">
        <v>94</v>
      </c>
      <c r="B32" s="111"/>
      <c r="C32" s="80"/>
      <c r="D32" s="106">
        <v>0.1</v>
      </c>
      <c r="E32" s="109">
        <v>0.25</v>
      </c>
      <c r="F32" s="109">
        <v>0.25</v>
      </c>
      <c r="G32" s="109">
        <v>0.4</v>
      </c>
      <c r="H32" s="109" t="s">
        <v>29</v>
      </c>
    </row>
    <row r="33" spans="1:8" ht="15.5" x14ac:dyDescent="0.4">
      <c r="A33" s="86" t="s">
        <v>95</v>
      </c>
      <c r="B33" s="112" t="s">
        <v>227</v>
      </c>
      <c r="C33" s="80"/>
      <c r="D33" s="80"/>
      <c r="E33" s="113" t="s">
        <v>251</v>
      </c>
      <c r="F33" s="114" t="s">
        <v>240</v>
      </c>
      <c r="G33" s="114" t="s">
        <v>241</v>
      </c>
      <c r="H33" s="114" t="s">
        <v>242</v>
      </c>
    </row>
    <row r="34" spans="1:8" ht="15.5" customHeight="1" x14ac:dyDescent="0.4">
      <c r="A34" s="86" t="s">
        <v>96</v>
      </c>
      <c r="B34" s="88"/>
      <c r="C34" s="88"/>
      <c r="D34" s="88"/>
      <c r="E34" s="88"/>
      <c r="F34" s="88"/>
      <c r="G34" s="88"/>
      <c r="H34" s="88"/>
    </row>
    <row r="35" spans="1:8" ht="15.5" x14ac:dyDescent="0.4">
      <c r="A35" s="86" t="s">
        <v>95</v>
      </c>
      <c r="B35" s="58" t="s">
        <v>133</v>
      </c>
      <c r="C35" s="80"/>
      <c r="D35" s="97" t="s">
        <v>260</v>
      </c>
      <c r="E35" s="91" t="s">
        <v>243</v>
      </c>
      <c r="F35" s="91" t="s">
        <v>244</v>
      </c>
      <c r="G35" s="91" t="s">
        <v>245</v>
      </c>
      <c r="H35" s="91" t="s">
        <v>246</v>
      </c>
    </row>
    <row r="36" spans="1:8" ht="15.5" x14ac:dyDescent="0.4">
      <c r="A36" s="86" t="s">
        <v>185</v>
      </c>
      <c r="B36" s="58" t="s">
        <v>134</v>
      </c>
      <c r="C36" s="80"/>
      <c r="D36" s="96" t="s">
        <v>261</v>
      </c>
      <c r="E36" s="99" t="s">
        <v>264</v>
      </c>
      <c r="F36" s="99" t="s">
        <v>267</v>
      </c>
      <c r="G36" s="99" t="s">
        <v>265</v>
      </c>
      <c r="H36" s="93" t="s">
        <v>266</v>
      </c>
    </row>
    <row r="37" spans="1:8" ht="15.5" x14ac:dyDescent="0.4">
      <c r="A37" s="86" t="s">
        <v>186</v>
      </c>
      <c r="B37" s="58" t="s">
        <v>0</v>
      </c>
      <c r="C37" s="80"/>
      <c r="D37" s="98" t="s">
        <v>262</v>
      </c>
      <c r="E37" s="92" t="s">
        <v>25</v>
      </c>
      <c r="F37" s="92" t="s">
        <v>26</v>
      </c>
      <c r="G37" s="92" t="s">
        <v>27</v>
      </c>
      <c r="H37" s="91" t="s">
        <v>28</v>
      </c>
    </row>
    <row r="38" spans="1:8" ht="15.5" x14ac:dyDescent="0.4">
      <c r="A38" s="86" t="s">
        <v>136</v>
      </c>
      <c r="B38" s="58" t="s">
        <v>135</v>
      </c>
      <c r="C38" s="80"/>
      <c r="D38" s="96" t="s">
        <v>263</v>
      </c>
      <c r="E38" s="92" t="s">
        <v>247</v>
      </c>
      <c r="F38" s="92" t="s">
        <v>248</v>
      </c>
      <c r="G38" s="92" t="s">
        <v>249</v>
      </c>
      <c r="H38" s="91" t="s">
        <v>250</v>
      </c>
    </row>
    <row r="39" spans="1:8" ht="15.5" x14ac:dyDescent="0.4">
      <c r="A39" s="86" t="s">
        <v>222</v>
      </c>
      <c r="B39" s="58"/>
      <c r="C39" s="80"/>
      <c r="D39" s="96" t="s">
        <v>258</v>
      </c>
      <c r="E39" s="96" t="s">
        <v>259</v>
      </c>
      <c r="F39" s="96" t="s">
        <v>268</v>
      </c>
      <c r="G39" s="96" t="s">
        <v>269</v>
      </c>
      <c r="H39" s="93" t="s">
        <v>270</v>
      </c>
    </row>
    <row r="40" spans="1:8" ht="15.5" x14ac:dyDescent="0.4">
      <c r="A40" s="86" t="s">
        <v>312</v>
      </c>
      <c r="B40" s="86"/>
      <c r="C40" s="80"/>
      <c r="D40" s="96"/>
      <c r="E40" s="96"/>
      <c r="F40" s="96"/>
      <c r="G40" s="96"/>
      <c r="H40" s="93"/>
    </row>
    <row r="41" spans="1:8" ht="15.5" x14ac:dyDescent="0.4">
      <c r="A41" s="86" t="s">
        <v>313</v>
      </c>
      <c r="B41" s="86"/>
      <c r="C41" s="80"/>
      <c r="D41" s="96"/>
      <c r="E41" s="96"/>
      <c r="F41" s="96"/>
      <c r="G41" s="96"/>
      <c r="H41" s="93"/>
    </row>
    <row r="42" spans="1:8" ht="15.5" x14ac:dyDescent="0.4">
      <c r="A42" s="182"/>
      <c r="B42" s="182"/>
      <c r="C42" s="182"/>
      <c r="D42" s="182"/>
      <c r="E42" s="182"/>
      <c r="F42" s="182"/>
      <c r="G42" s="182"/>
      <c r="H42" s="182"/>
    </row>
    <row r="43" spans="1:8" ht="15.5" x14ac:dyDescent="0.35">
      <c r="A43" s="141" t="s">
        <v>31</v>
      </c>
      <c r="B43" s="142"/>
      <c r="C43" s="17" t="s">
        <v>40</v>
      </c>
      <c r="D43" s="18" t="s">
        <v>40</v>
      </c>
      <c r="E43" s="19" t="s">
        <v>38</v>
      </c>
      <c r="F43" s="18" t="s">
        <v>39</v>
      </c>
      <c r="G43" s="19" t="s">
        <v>33</v>
      </c>
      <c r="H43" s="19" t="s">
        <v>32</v>
      </c>
    </row>
    <row r="44" spans="1:8" ht="15.5" x14ac:dyDescent="0.4">
      <c r="A44" s="146" t="s">
        <v>54</v>
      </c>
      <c r="B44" s="147"/>
      <c r="C44" s="115" t="s">
        <v>228</v>
      </c>
      <c r="D44" s="115" t="s">
        <v>229</v>
      </c>
      <c r="E44" s="115" t="s">
        <v>230</v>
      </c>
      <c r="F44" s="115" t="s">
        <v>252</v>
      </c>
      <c r="G44" s="115" t="s">
        <v>253</v>
      </c>
      <c r="H44" s="115" t="s">
        <v>35</v>
      </c>
    </row>
    <row r="45" spans="1:8" ht="15.5" x14ac:dyDescent="0.4">
      <c r="A45" s="137" t="s">
        <v>55</v>
      </c>
      <c r="B45" s="138"/>
      <c r="C45" s="61"/>
      <c r="D45" s="62"/>
      <c r="E45" s="62" t="s">
        <v>16</v>
      </c>
      <c r="F45" s="63" t="s">
        <v>15</v>
      </c>
      <c r="G45" s="63" t="s">
        <v>15</v>
      </c>
      <c r="H45" s="63" t="s">
        <v>15</v>
      </c>
    </row>
    <row r="46" spans="1:8" ht="15.5" x14ac:dyDescent="0.4">
      <c r="A46" s="33" t="s">
        <v>121</v>
      </c>
      <c r="B46" s="22"/>
      <c r="C46" s="45">
        <v>1000</v>
      </c>
      <c r="D46" s="46">
        <v>1000</v>
      </c>
      <c r="E46" s="45">
        <v>1000</v>
      </c>
      <c r="F46" s="45">
        <v>1000</v>
      </c>
      <c r="G46" s="45">
        <v>1000</v>
      </c>
      <c r="H46" s="45">
        <v>1000</v>
      </c>
    </row>
    <row r="47" spans="1:8" ht="15.5" x14ac:dyDescent="0.4">
      <c r="A47" s="139" t="s">
        <v>122</v>
      </c>
      <c r="B47" s="3" t="s">
        <v>51</v>
      </c>
      <c r="C47" s="45" t="s">
        <v>1</v>
      </c>
      <c r="D47" s="59" t="s">
        <v>124</v>
      </c>
      <c r="E47" s="59" t="s">
        <v>189</v>
      </c>
      <c r="F47" s="59" t="s">
        <v>188</v>
      </c>
      <c r="G47" s="47" t="s">
        <v>21</v>
      </c>
      <c r="H47" s="47" t="s">
        <v>18</v>
      </c>
    </row>
    <row r="48" spans="1:8" ht="15.5" x14ac:dyDescent="0.4">
      <c r="A48" s="140"/>
      <c r="B48" s="3" t="s">
        <v>52</v>
      </c>
      <c r="C48" s="45">
        <v>20</v>
      </c>
      <c r="D48" s="59" t="s">
        <v>2</v>
      </c>
      <c r="E48" s="59" t="s">
        <v>3</v>
      </c>
      <c r="F48" s="59" t="s">
        <v>4</v>
      </c>
      <c r="G48" s="47" t="s">
        <v>5</v>
      </c>
      <c r="H48" s="47" t="s">
        <v>13</v>
      </c>
    </row>
    <row r="49" spans="1:8" ht="15.5" x14ac:dyDescent="0.4">
      <c r="A49" s="139" t="s">
        <v>123</v>
      </c>
      <c r="B49" s="3" t="s">
        <v>51</v>
      </c>
      <c r="C49" s="48" t="s">
        <v>8</v>
      </c>
      <c r="D49" s="49" t="s">
        <v>9</v>
      </c>
      <c r="E49" s="49" t="s">
        <v>6</v>
      </c>
      <c r="F49" s="49" t="s">
        <v>12</v>
      </c>
      <c r="G49" s="47">
        <v>6</v>
      </c>
      <c r="H49" s="47">
        <v>6</v>
      </c>
    </row>
    <row r="50" spans="1:8" ht="15.5" x14ac:dyDescent="0.4">
      <c r="A50" s="140"/>
      <c r="B50" s="3" t="s">
        <v>52</v>
      </c>
      <c r="C50" s="48" t="s">
        <v>10</v>
      </c>
      <c r="D50" s="49" t="s">
        <v>8</v>
      </c>
      <c r="E50" s="49" t="s">
        <v>9</v>
      </c>
      <c r="F50" s="49" t="s">
        <v>11</v>
      </c>
      <c r="G50" s="49" t="s">
        <v>12</v>
      </c>
      <c r="H50" s="49" t="s">
        <v>12</v>
      </c>
    </row>
    <row r="51" spans="1:8" ht="15.5" x14ac:dyDescent="0.4">
      <c r="A51" s="139" t="s">
        <v>98</v>
      </c>
      <c r="B51" s="3" t="s">
        <v>51</v>
      </c>
      <c r="C51" s="48" t="s">
        <v>8</v>
      </c>
      <c r="D51" s="49" t="s">
        <v>7</v>
      </c>
      <c r="E51" s="49" t="s">
        <v>23</v>
      </c>
      <c r="F51" s="49" t="s">
        <v>22</v>
      </c>
      <c r="G51" s="49" t="s">
        <v>24</v>
      </c>
      <c r="H51" s="49" t="s">
        <v>14</v>
      </c>
    </row>
    <row r="52" spans="1:8" ht="15.5" x14ac:dyDescent="0.4">
      <c r="A52" s="140"/>
      <c r="B52" s="3" t="s">
        <v>52</v>
      </c>
      <c r="C52" s="48" t="s">
        <v>10</v>
      </c>
      <c r="D52" s="49" t="s">
        <v>8</v>
      </c>
      <c r="E52" s="49" t="s">
        <v>9</v>
      </c>
      <c r="F52" s="49" t="s">
        <v>7</v>
      </c>
      <c r="G52" s="49" t="s">
        <v>12</v>
      </c>
      <c r="H52" s="49" t="s">
        <v>12</v>
      </c>
    </row>
    <row r="53" spans="1:8" ht="15.5" x14ac:dyDescent="0.4">
      <c r="A53" s="148" t="s">
        <v>223</v>
      </c>
      <c r="B53" s="67" t="s">
        <v>53</v>
      </c>
      <c r="C53" s="68" t="s">
        <v>195</v>
      </c>
      <c r="D53" s="69" t="s">
        <v>190</v>
      </c>
      <c r="E53" s="69" t="s">
        <v>196</v>
      </c>
      <c r="F53" s="69" t="s">
        <v>193</v>
      </c>
      <c r="G53" s="69">
        <f>SUM(G54:G59)</f>
        <v>25000</v>
      </c>
      <c r="H53" s="69">
        <f>SUM(H54:H59)</f>
        <v>25000</v>
      </c>
    </row>
    <row r="54" spans="1:8" ht="15.5" x14ac:dyDescent="0.4">
      <c r="A54" s="149"/>
      <c r="B54" s="67" t="s">
        <v>56</v>
      </c>
      <c r="C54" s="69" t="s">
        <v>197</v>
      </c>
      <c r="D54" s="69" t="s">
        <v>191</v>
      </c>
      <c r="E54" s="69" t="s">
        <v>201</v>
      </c>
      <c r="F54" s="69">
        <v>9000</v>
      </c>
      <c r="G54" s="69">
        <v>10000</v>
      </c>
      <c r="H54" s="69">
        <v>10000</v>
      </c>
    </row>
    <row r="55" spans="1:8" ht="15.5" x14ac:dyDescent="0.4">
      <c r="A55" s="149"/>
      <c r="B55" s="75" t="s">
        <v>170</v>
      </c>
      <c r="C55" s="135" t="s">
        <v>200</v>
      </c>
      <c r="D55" s="135" t="s">
        <v>199</v>
      </c>
      <c r="E55" s="69">
        <v>2000</v>
      </c>
      <c r="F55" s="69">
        <v>3000</v>
      </c>
      <c r="G55" s="69">
        <v>4000</v>
      </c>
      <c r="H55" s="69">
        <v>4000</v>
      </c>
    </row>
    <row r="56" spans="1:8" ht="15.5" x14ac:dyDescent="0.4">
      <c r="A56" s="149"/>
      <c r="B56" s="75" t="s">
        <v>171</v>
      </c>
      <c r="C56" s="136"/>
      <c r="D56" s="136"/>
      <c r="E56" s="69">
        <v>700</v>
      </c>
      <c r="F56" s="69">
        <v>1000</v>
      </c>
      <c r="G56" s="69">
        <v>1500</v>
      </c>
      <c r="H56" s="69">
        <v>1500</v>
      </c>
    </row>
    <row r="57" spans="1:8" ht="15.5" x14ac:dyDescent="0.4">
      <c r="A57" s="149"/>
      <c r="B57" s="75" t="s">
        <v>172</v>
      </c>
      <c r="C57" s="136"/>
      <c r="D57" s="136"/>
      <c r="E57" s="69">
        <v>900</v>
      </c>
      <c r="F57" s="69">
        <v>1500</v>
      </c>
      <c r="G57" s="69">
        <v>2000</v>
      </c>
      <c r="H57" s="69">
        <v>2000</v>
      </c>
    </row>
    <row r="58" spans="1:8" ht="16" thickBot="1" x14ac:dyDescent="0.45">
      <c r="A58" s="149"/>
      <c r="B58" s="76" t="s">
        <v>173</v>
      </c>
      <c r="C58" s="136"/>
      <c r="D58" s="136"/>
      <c r="E58" s="70">
        <v>400</v>
      </c>
      <c r="F58" s="70">
        <v>500</v>
      </c>
      <c r="G58" s="70">
        <v>500</v>
      </c>
      <c r="H58" s="70">
        <v>500</v>
      </c>
    </row>
    <row r="59" spans="1:8" ht="16" thickBot="1" x14ac:dyDescent="0.45">
      <c r="A59" s="150"/>
      <c r="B59" s="71" t="s">
        <v>176</v>
      </c>
      <c r="C59" s="72" t="s">
        <v>198</v>
      </c>
      <c r="D59" s="72" t="s">
        <v>192</v>
      </c>
      <c r="E59" s="72">
        <v>3500</v>
      </c>
      <c r="F59" s="72">
        <v>5000</v>
      </c>
      <c r="G59" s="72">
        <v>7000</v>
      </c>
      <c r="H59" s="73">
        <v>7000</v>
      </c>
    </row>
    <row r="60" spans="1:8" ht="15.5" x14ac:dyDescent="0.4">
      <c r="A60" s="143" t="s">
        <v>100</v>
      </c>
      <c r="B60" s="74" t="s">
        <v>139</v>
      </c>
      <c r="C60" s="183"/>
      <c r="D60" s="77" t="s">
        <v>302</v>
      </c>
      <c r="E60" s="77" t="s">
        <v>292</v>
      </c>
      <c r="F60" s="77" t="s">
        <v>292</v>
      </c>
      <c r="G60" s="77" t="s">
        <v>292</v>
      </c>
      <c r="H60" s="77" t="s">
        <v>292</v>
      </c>
    </row>
    <row r="61" spans="1:8" ht="15.5" x14ac:dyDescent="0.4">
      <c r="A61" s="144"/>
      <c r="B61" s="52" t="s">
        <v>140</v>
      </c>
      <c r="C61" s="82"/>
      <c r="D61" s="53">
        <v>0.08</v>
      </c>
      <c r="E61" s="53">
        <v>0.1</v>
      </c>
      <c r="F61" s="53">
        <v>0.1</v>
      </c>
      <c r="G61" s="53">
        <v>0.1</v>
      </c>
      <c r="H61" s="53">
        <v>0.08</v>
      </c>
    </row>
    <row r="62" spans="1:8" ht="15.5" x14ac:dyDescent="0.4">
      <c r="A62" s="144"/>
      <c r="B62" s="52" t="s">
        <v>141</v>
      </c>
      <c r="C62" s="82"/>
      <c r="D62" s="53">
        <v>0.03</v>
      </c>
      <c r="E62" s="53">
        <v>0.04</v>
      </c>
      <c r="F62" s="53">
        <v>0.04</v>
      </c>
      <c r="G62" s="53">
        <v>0.04</v>
      </c>
      <c r="H62" s="53">
        <v>0.05</v>
      </c>
    </row>
    <row r="63" spans="1:8" ht="15.5" x14ac:dyDescent="0.4">
      <c r="A63" s="145"/>
      <c r="B63" s="52" t="s">
        <v>146</v>
      </c>
      <c r="C63" s="82"/>
      <c r="D63" s="53">
        <v>0.02</v>
      </c>
      <c r="E63" s="53">
        <v>0.02</v>
      </c>
      <c r="F63" s="53">
        <v>0.02</v>
      </c>
      <c r="G63" s="53">
        <v>0.02</v>
      </c>
      <c r="H63" s="53">
        <v>0.03</v>
      </c>
    </row>
    <row r="64" spans="1:8" ht="15.5" x14ac:dyDescent="0.4">
      <c r="A64" s="154" t="s">
        <v>175</v>
      </c>
      <c r="B64" s="117"/>
      <c r="C64" s="118"/>
      <c r="D64" s="118"/>
      <c r="E64" s="118"/>
      <c r="F64" s="118"/>
      <c r="G64" s="118"/>
      <c r="H64" s="118"/>
    </row>
    <row r="65" spans="1:8" ht="15.5" x14ac:dyDescent="0.4">
      <c r="A65" s="155"/>
      <c r="B65" s="125" t="s">
        <v>99</v>
      </c>
      <c r="C65" s="122"/>
      <c r="D65" s="123">
        <v>0.75</v>
      </c>
      <c r="E65" s="123">
        <v>0.65</v>
      </c>
      <c r="F65" s="123">
        <v>0.6</v>
      </c>
      <c r="G65" s="123">
        <v>0.55000000000000004</v>
      </c>
      <c r="H65" s="123">
        <v>0.5</v>
      </c>
    </row>
    <row r="66" spans="1:8" ht="15.5" x14ac:dyDescent="0.4">
      <c r="A66" s="155"/>
      <c r="B66" s="117" t="s">
        <v>174</v>
      </c>
      <c r="C66" s="118"/>
      <c r="D66" s="53">
        <v>0.25</v>
      </c>
      <c r="E66" s="53">
        <v>0.35</v>
      </c>
      <c r="F66" s="53">
        <v>0.4</v>
      </c>
      <c r="G66" s="53">
        <v>0.45</v>
      </c>
      <c r="H66" s="53">
        <v>0.5</v>
      </c>
    </row>
    <row r="67" spans="1:8" s="38" customFormat="1" ht="15.5" x14ac:dyDescent="0.4">
      <c r="A67" s="156"/>
      <c r="B67" s="117"/>
      <c r="C67" s="119"/>
      <c r="D67" s="119"/>
      <c r="E67" s="119"/>
      <c r="F67" s="119"/>
      <c r="G67" s="119"/>
      <c r="H67" s="120"/>
    </row>
    <row r="68" spans="1:8" ht="15.5" x14ac:dyDescent="0.4">
      <c r="A68" s="151" t="s">
        <v>101</v>
      </c>
      <c r="B68" s="121" t="s">
        <v>102</v>
      </c>
      <c r="C68" s="81"/>
      <c r="D68" s="123">
        <v>0.27</v>
      </c>
      <c r="E68" s="123">
        <v>0.3</v>
      </c>
      <c r="F68" s="123">
        <v>0.32</v>
      </c>
      <c r="G68" s="123">
        <v>0.35</v>
      </c>
      <c r="H68" s="123">
        <v>0.35</v>
      </c>
    </row>
    <row r="69" spans="1:8" ht="15.5" x14ac:dyDescent="0.4">
      <c r="A69" s="152"/>
      <c r="B69" s="121" t="s">
        <v>103</v>
      </c>
      <c r="C69" s="81"/>
      <c r="D69" s="123">
        <v>0.15</v>
      </c>
      <c r="E69" s="123">
        <v>0.2</v>
      </c>
      <c r="F69" s="123">
        <v>0.21</v>
      </c>
      <c r="G69" s="123">
        <v>0.21</v>
      </c>
      <c r="H69" s="123">
        <v>0.23</v>
      </c>
    </row>
    <row r="70" spans="1:8" ht="15.5" customHeight="1" x14ac:dyDescent="0.4">
      <c r="A70" s="152"/>
      <c r="B70" s="121" t="s">
        <v>104</v>
      </c>
      <c r="C70" s="81"/>
      <c r="D70" s="123">
        <v>0.13</v>
      </c>
      <c r="E70" s="123">
        <v>0.2</v>
      </c>
      <c r="F70" s="123">
        <v>0.25</v>
      </c>
      <c r="G70" s="123">
        <v>0.3</v>
      </c>
      <c r="H70" s="123">
        <v>0.3</v>
      </c>
    </row>
    <row r="71" spans="1:8" ht="15.5" x14ac:dyDescent="0.4">
      <c r="A71" s="152"/>
      <c r="B71" s="121" t="s">
        <v>106</v>
      </c>
      <c r="C71" s="81"/>
      <c r="D71" s="123">
        <v>0.2</v>
      </c>
      <c r="E71" s="123">
        <v>0.15</v>
      </c>
      <c r="F71" s="123">
        <v>0.11</v>
      </c>
      <c r="G71" s="123">
        <v>0.1</v>
      </c>
      <c r="H71" s="123">
        <v>0.1</v>
      </c>
    </row>
    <row r="72" spans="1:8" ht="15.5" customHeight="1" x14ac:dyDescent="0.4">
      <c r="A72" s="153"/>
      <c r="B72" s="121" t="s">
        <v>105</v>
      </c>
      <c r="C72" s="81"/>
      <c r="D72" s="123">
        <v>0.25</v>
      </c>
      <c r="E72" s="123">
        <v>0.15</v>
      </c>
      <c r="F72" s="123">
        <v>0.11</v>
      </c>
      <c r="G72" s="123">
        <v>0.04</v>
      </c>
      <c r="H72" s="123">
        <v>0.02</v>
      </c>
    </row>
    <row r="73" spans="1:8" ht="15.5" customHeight="1" x14ac:dyDescent="0.4">
      <c r="A73" s="159" t="s">
        <v>138</v>
      </c>
      <c r="B73" s="78" t="s">
        <v>177</v>
      </c>
      <c r="C73" s="79">
        <v>1</v>
      </c>
      <c r="D73" s="79">
        <v>0.6</v>
      </c>
      <c r="E73" s="79">
        <v>0.2</v>
      </c>
      <c r="F73" s="79">
        <v>0.1</v>
      </c>
      <c r="G73" s="79">
        <v>0.1</v>
      </c>
      <c r="H73" s="79">
        <v>0.1</v>
      </c>
    </row>
    <row r="74" spans="1:8" ht="15.5" customHeight="1" x14ac:dyDescent="0.4">
      <c r="A74" s="160"/>
      <c r="B74" s="78" t="s">
        <v>96</v>
      </c>
      <c r="C74" s="79"/>
      <c r="D74" s="79">
        <v>0.7</v>
      </c>
      <c r="E74" s="79">
        <v>0.2</v>
      </c>
      <c r="F74" s="79">
        <v>0.2</v>
      </c>
      <c r="G74" s="79">
        <v>0.2</v>
      </c>
      <c r="H74" s="79">
        <v>0.1</v>
      </c>
    </row>
    <row r="75" spans="1:8" ht="15.5" x14ac:dyDescent="0.4">
      <c r="A75" s="160"/>
      <c r="B75" s="78" t="s">
        <v>93</v>
      </c>
      <c r="C75" s="85"/>
      <c r="D75" s="79">
        <v>0.3</v>
      </c>
      <c r="E75" s="79">
        <v>0.7</v>
      </c>
      <c r="F75" s="84">
        <v>0.7</v>
      </c>
      <c r="G75" s="84">
        <v>0.7</v>
      </c>
      <c r="H75" s="84" t="s">
        <v>29</v>
      </c>
    </row>
    <row r="76" spans="1:8" s="8" customFormat="1" ht="15.5" customHeight="1" x14ac:dyDescent="0.4">
      <c r="A76" s="161"/>
      <c r="B76" s="78" t="s">
        <v>178</v>
      </c>
      <c r="C76" s="85"/>
      <c r="D76" s="79">
        <v>0.1</v>
      </c>
      <c r="E76" s="84">
        <v>0.1</v>
      </c>
      <c r="F76" s="84">
        <v>0.2</v>
      </c>
      <c r="G76" s="84">
        <v>0.2</v>
      </c>
      <c r="H76" s="84" t="s">
        <v>29</v>
      </c>
    </row>
    <row r="77" spans="1:8" ht="15.5" x14ac:dyDescent="0.4">
      <c r="A77" s="1"/>
      <c r="B77" s="1"/>
      <c r="C77" s="1"/>
      <c r="D77" s="1"/>
      <c r="E77" s="1"/>
      <c r="F77" s="1"/>
      <c r="G77" s="1"/>
      <c r="H77" s="12"/>
    </row>
    <row r="78" spans="1:8" ht="15.5" x14ac:dyDescent="0.4">
      <c r="A78" s="157" t="s">
        <v>89</v>
      </c>
      <c r="B78" s="157"/>
      <c r="C78" s="115" t="s">
        <v>228</v>
      </c>
      <c r="D78" s="115" t="s">
        <v>229</v>
      </c>
      <c r="E78" s="115" t="s">
        <v>230</v>
      </c>
      <c r="F78" s="115" t="s">
        <v>252</v>
      </c>
      <c r="G78" s="115" t="s">
        <v>253</v>
      </c>
      <c r="H78" s="115" t="s">
        <v>35</v>
      </c>
    </row>
    <row r="79" spans="1:8" ht="15.5" x14ac:dyDescent="0.4">
      <c r="A79" s="174" t="s">
        <v>83</v>
      </c>
      <c r="B79" s="174"/>
      <c r="C79" s="34" t="s">
        <v>79</v>
      </c>
      <c r="D79" s="34" t="s">
        <v>79</v>
      </c>
      <c r="E79" s="34" t="s">
        <v>80</v>
      </c>
      <c r="F79" s="34" t="s">
        <v>81</v>
      </c>
      <c r="G79" s="34" t="s">
        <v>82</v>
      </c>
      <c r="H79" s="34" t="s">
        <v>127</v>
      </c>
    </row>
    <row r="80" spans="1:8" ht="29" x14ac:dyDescent="0.35">
      <c r="A80" s="175" t="s">
        <v>58</v>
      </c>
      <c r="B80" s="175"/>
      <c r="C80" s="34" t="s">
        <v>90</v>
      </c>
      <c r="D80" s="34" t="s">
        <v>131</v>
      </c>
      <c r="E80" s="34" t="s">
        <v>132</v>
      </c>
      <c r="F80" s="34" t="s">
        <v>207</v>
      </c>
      <c r="G80" s="34" t="s">
        <v>208</v>
      </c>
      <c r="H80" s="34" t="s">
        <v>209</v>
      </c>
    </row>
    <row r="81" spans="1:8" ht="15.5" x14ac:dyDescent="0.4">
      <c r="A81" s="174" t="s">
        <v>61</v>
      </c>
      <c r="B81" s="174"/>
      <c r="C81" s="34" t="s">
        <v>62</v>
      </c>
      <c r="D81" s="34" t="s">
        <v>62</v>
      </c>
      <c r="E81" s="34" t="s">
        <v>62</v>
      </c>
      <c r="F81" s="34" t="s">
        <v>62</v>
      </c>
      <c r="G81" s="34" t="s">
        <v>62</v>
      </c>
      <c r="H81" s="34" t="s">
        <v>67</v>
      </c>
    </row>
    <row r="82" spans="1:8" ht="15.5" x14ac:dyDescent="0.4">
      <c r="A82" s="174" t="s">
        <v>179</v>
      </c>
      <c r="B82" s="174"/>
      <c r="C82" s="34" t="s">
        <v>65</v>
      </c>
      <c r="D82" s="34" t="s">
        <v>65</v>
      </c>
      <c r="E82" s="34" t="s">
        <v>180</v>
      </c>
      <c r="F82" s="34" t="s">
        <v>181</v>
      </c>
      <c r="G82" s="34" t="s">
        <v>64</v>
      </c>
      <c r="H82" s="34" t="s">
        <v>63</v>
      </c>
    </row>
    <row r="83" spans="1:8" ht="15.5" x14ac:dyDescent="0.4">
      <c r="A83" s="174" t="s">
        <v>59</v>
      </c>
      <c r="B83" s="174"/>
      <c r="C83" s="34" t="s">
        <v>66</v>
      </c>
      <c r="D83" s="34" t="s">
        <v>68</v>
      </c>
      <c r="E83" s="34" t="s">
        <v>91</v>
      </c>
      <c r="F83" s="34" t="s">
        <v>69</v>
      </c>
      <c r="G83" s="34" t="s">
        <v>69</v>
      </c>
      <c r="H83" s="34" t="s">
        <v>70</v>
      </c>
    </row>
    <row r="84" spans="1:8" s="38" customFormat="1" ht="15.5" x14ac:dyDescent="0.4">
      <c r="A84" s="178" t="s">
        <v>115</v>
      </c>
      <c r="B84" s="178"/>
      <c r="C84" s="57" t="s">
        <v>88</v>
      </c>
      <c r="D84" s="57" t="s">
        <v>88</v>
      </c>
      <c r="E84" s="57" t="s">
        <v>224</v>
      </c>
      <c r="F84" s="57" t="s">
        <v>224</v>
      </c>
      <c r="G84" s="57" t="s">
        <v>86</v>
      </c>
      <c r="H84" s="57" t="s">
        <v>87</v>
      </c>
    </row>
    <row r="85" spans="1:8" ht="15.5" x14ac:dyDescent="0.4">
      <c r="A85" s="174" t="s">
        <v>75</v>
      </c>
      <c r="B85" s="174"/>
      <c r="C85" s="34" t="s">
        <v>74</v>
      </c>
      <c r="D85" s="34" t="s">
        <v>74</v>
      </c>
      <c r="E85" s="34" t="s">
        <v>206</v>
      </c>
      <c r="F85" s="34" t="s">
        <v>72</v>
      </c>
      <c r="G85" s="34" t="s">
        <v>73</v>
      </c>
      <c r="H85" s="37" t="s">
        <v>71</v>
      </c>
    </row>
    <row r="86" spans="1:8" ht="228" customHeight="1" x14ac:dyDescent="0.35">
      <c r="A86" s="133" t="s">
        <v>128</v>
      </c>
      <c r="B86" s="134"/>
      <c r="C86" s="35"/>
      <c r="D86" s="35" t="s">
        <v>287</v>
      </c>
      <c r="E86" s="35" t="s">
        <v>288</v>
      </c>
      <c r="F86" s="35" t="s">
        <v>289</v>
      </c>
      <c r="G86" s="35" t="s">
        <v>291</v>
      </c>
      <c r="H86" s="36" t="s">
        <v>290</v>
      </c>
    </row>
    <row r="87" spans="1:8" ht="15.5" x14ac:dyDescent="0.4">
      <c r="A87" s="5"/>
      <c r="B87" s="5"/>
      <c r="C87" s="9"/>
      <c r="D87" s="9"/>
      <c r="E87" s="9"/>
      <c r="F87" s="9"/>
      <c r="G87" s="9"/>
      <c r="H87" s="13"/>
    </row>
    <row r="88" spans="1:8" ht="15.5" x14ac:dyDescent="0.4">
      <c r="A88" s="157" t="s">
        <v>78</v>
      </c>
      <c r="B88" s="157"/>
      <c r="C88" s="115" t="s">
        <v>228</v>
      </c>
      <c r="D88" s="115" t="s">
        <v>229</v>
      </c>
      <c r="E88" s="115" t="s">
        <v>230</v>
      </c>
      <c r="F88" s="115" t="s">
        <v>252</v>
      </c>
      <c r="G88" s="115" t="s">
        <v>253</v>
      </c>
      <c r="H88" s="115" t="s">
        <v>35</v>
      </c>
    </row>
    <row r="89" spans="1:8" ht="99.75" customHeight="1" x14ac:dyDescent="0.35">
      <c r="A89" s="133" t="s">
        <v>60</v>
      </c>
      <c r="B89" s="134"/>
      <c r="C89" s="34"/>
      <c r="D89" s="34" t="s">
        <v>182</v>
      </c>
      <c r="E89" s="34" t="s">
        <v>203</v>
      </c>
      <c r="F89" s="34" t="s">
        <v>114</v>
      </c>
      <c r="G89" s="34" t="s">
        <v>114</v>
      </c>
      <c r="H89" s="34" t="s">
        <v>183</v>
      </c>
    </row>
    <row r="90" spans="1:8" ht="144.75" customHeight="1" x14ac:dyDescent="0.35">
      <c r="A90" s="133" t="s">
        <v>77</v>
      </c>
      <c r="B90" s="134"/>
      <c r="C90" s="34" t="s">
        <v>76</v>
      </c>
      <c r="D90" s="34" t="s">
        <v>129</v>
      </c>
      <c r="E90" s="34" t="s">
        <v>184</v>
      </c>
      <c r="F90" s="34" t="s">
        <v>149</v>
      </c>
      <c r="G90" s="34" t="s">
        <v>148</v>
      </c>
      <c r="H90" s="34" t="s">
        <v>148</v>
      </c>
    </row>
    <row r="91" spans="1:8" ht="15.5" x14ac:dyDescent="0.4">
      <c r="A91" s="176" t="s">
        <v>212</v>
      </c>
      <c r="B91" s="176"/>
      <c r="H91" s="13"/>
    </row>
    <row r="92" spans="1:8" ht="144.75" customHeight="1" x14ac:dyDescent="0.35">
      <c r="A92" s="133" t="s">
        <v>286</v>
      </c>
      <c r="B92" s="134"/>
      <c r="C92" s="34"/>
      <c r="D92" s="34"/>
      <c r="E92" s="34"/>
      <c r="F92" s="34"/>
      <c r="G92" s="34"/>
      <c r="H92" s="34"/>
    </row>
    <row r="94" spans="1:8" ht="144.75" customHeight="1" x14ac:dyDescent="0.35">
      <c r="A94" s="133" t="s">
        <v>293</v>
      </c>
      <c r="B94" s="134"/>
      <c r="C94" s="34"/>
      <c r="D94" s="34"/>
      <c r="E94" s="34"/>
      <c r="F94" s="34"/>
      <c r="G94" s="34"/>
      <c r="H94" s="34"/>
    </row>
  </sheetData>
  <customSheetViews>
    <customSheetView guid="{14D8DDB8-7596-445A-88E6-4237490AB61C}" showGridLines="0">
      <selection sqref="A1:B65536"/>
      <rowBreaks count="2" manualBreakCount="2">
        <brk id="29" max="16383" man="1"/>
        <brk id="53" max="16383" man="1"/>
      </rowBreaks>
      <pageMargins left="0.17000000000000004" right="0.17000000000000004" top="0.39000000000000007" bottom="0.75000000000000011" header="0.31" footer="0.31"/>
      <pageSetup paperSize="8" scale="65" orientation="landscape"/>
    </customSheetView>
  </customSheetViews>
  <mergeCells count="50">
    <mergeCell ref="A25:B25"/>
    <mergeCell ref="A26:B26"/>
    <mergeCell ref="A81:B81"/>
    <mergeCell ref="A9:B9"/>
    <mergeCell ref="A91:B91"/>
    <mergeCell ref="A89:B89"/>
    <mergeCell ref="A12:B12"/>
    <mergeCell ref="A13:B13"/>
    <mergeCell ref="A83:B83"/>
    <mergeCell ref="A84:B84"/>
    <mergeCell ref="A82:B82"/>
    <mergeCell ref="A90:B90"/>
    <mergeCell ref="A78:B78"/>
    <mergeCell ref="A79:B79"/>
    <mergeCell ref="A86:B86"/>
    <mergeCell ref="A85:B85"/>
    <mergeCell ref="A88:B88"/>
    <mergeCell ref="A80:B80"/>
    <mergeCell ref="A8:B8"/>
    <mergeCell ref="A10:B10"/>
    <mergeCell ref="A7:B7"/>
    <mergeCell ref="A73:A76"/>
    <mergeCell ref="A1:B1"/>
    <mergeCell ref="A4:B4"/>
    <mergeCell ref="A5:B5"/>
    <mergeCell ref="A6:B6"/>
    <mergeCell ref="A15:B15"/>
    <mergeCell ref="A2:B2"/>
    <mergeCell ref="A20:B20"/>
    <mergeCell ref="A24:B24"/>
    <mergeCell ref="A22:B22"/>
    <mergeCell ref="A17:B17"/>
    <mergeCell ref="A19:B19"/>
    <mergeCell ref="A3:B3"/>
    <mergeCell ref="A92:B92"/>
    <mergeCell ref="A94:B94"/>
    <mergeCell ref="C55:C58"/>
    <mergeCell ref="D55:D58"/>
    <mergeCell ref="A16:B16"/>
    <mergeCell ref="A18:B18"/>
    <mergeCell ref="A51:A52"/>
    <mergeCell ref="A43:B43"/>
    <mergeCell ref="A45:B45"/>
    <mergeCell ref="A60:A63"/>
    <mergeCell ref="A47:A48"/>
    <mergeCell ref="A49:A50"/>
    <mergeCell ref="A44:B44"/>
    <mergeCell ref="A53:A59"/>
    <mergeCell ref="A68:A72"/>
    <mergeCell ref="A64:A67"/>
  </mergeCells>
  <phoneticPr fontId="2" type="noConversion"/>
  <pageMargins left="0.17000000000000004" right="0.17000000000000004" top="0.39000000000000007" bottom="0.75000000000000011" header="0.31" footer="0.31"/>
  <pageSetup paperSize="8" scale="65" orientation="landscape" r:id="rId1"/>
  <rowBreaks count="2" manualBreakCount="2">
    <brk id="32" max="16383" man="1"/>
    <brk id="69" max="16383" man="1"/>
  </rowBreaks>
  <ignoredErrors>
    <ignoredError sqref="H5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48336-947C-43BB-81B7-767DE0DE5C35}">
  <dimension ref="A1:H7"/>
  <sheetViews>
    <sheetView workbookViewId="0">
      <selection activeCell="B5" sqref="B5"/>
    </sheetView>
  </sheetViews>
  <sheetFormatPr defaultRowHeight="14.5" x14ac:dyDescent="0.35"/>
  <cols>
    <col min="1" max="1" width="30.453125" bestFit="1" customWidth="1"/>
    <col min="2" max="2" width="13.26953125" bestFit="1" customWidth="1"/>
    <col min="3" max="3" width="14.1796875" bestFit="1" customWidth="1"/>
    <col min="5" max="5" width="8.453125" bestFit="1" customWidth="1"/>
    <col min="8" max="8" width="10.81640625" bestFit="1" customWidth="1"/>
  </cols>
  <sheetData>
    <row r="1" spans="1:8" x14ac:dyDescent="0.35">
      <c r="B1" s="64" t="s">
        <v>210</v>
      </c>
      <c r="C1" s="64" t="s">
        <v>56</v>
      </c>
      <c r="D1" s="64" t="s">
        <v>142</v>
      </c>
      <c r="E1" s="64" t="s">
        <v>143</v>
      </c>
      <c r="F1" s="64" t="s">
        <v>211</v>
      </c>
      <c r="G1" s="64" t="s">
        <v>212</v>
      </c>
      <c r="H1" s="64" t="s">
        <v>213</v>
      </c>
    </row>
    <row r="2" spans="1:8" ht="15.5" x14ac:dyDescent="0.4">
      <c r="A2" s="60" t="s">
        <v>194</v>
      </c>
      <c r="B2" s="48" t="s">
        <v>195</v>
      </c>
      <c r="C2" s="45" t="s">
        <v>197</v>
      </c>
      <c r="D2" s="179" t="s">
        <v>200</v>
      </c>
      <c r="E2" s="179"/>
      <c r="F2" s="179"/>
      <c r="G2" s="179"/>
      <c r="H2" s="105" t="s">
        <v>198</v>
      </c>
    </row>
    <row r="3" spans="1:8" ht="15.5" x14ac:dyDescent="0.4">
      <c r="A3" s="60" t="s">
        <v>152</v>
      </c>
      <c r="B3" s="45" t="s">
        <v>190</v>
      </c>
      <c r="C3" s="45" t="s">
        <v>191</v>
      </c>
      <c r="D3" s="180" t="s">
        <v>199</v>
      </c>
      <c r="E3" s="180"/>
      <c r="F3" s="180"/>
      <c r="G3" s="181"/>
      <c r="H3" s="105" t="s">
        <v>192</v>
      </c>
    </row>
    <row r="4" spans="1:8" ht="15.5" x14ac:dyDescent="0.4">
      <c r="A4" s="60" t="s">
        <v>202</v>
      </c>
      <c r="B4" s="45" t="s">
        <v>196</v>
      </c>
      <c r="C4" s="45" t="s">
        <v>201</v>
      </c>
      <c r="D4" s="45">
        <v>2000</v>
      </c>
      <c r="E4" s="45">
        <v>700</v>
      </c>
      <c r="F4" s="45">
        <v>900</v>
      </c>
      <c r="G4" s="45">
        <v>400</v>
      </c>
      <c r="H4" s="105">
        <v>3500</v>
      </c>
    </row>
    <row r="5" spans="1:8" ht="15.5" x14ac:dyDescent="0.4">
      <c r="A5" s="60" t="s">
        <v>84</v>
      </c>
      <c r="B5" s="45" t="s">
        <v>193</v>
      </c>
      <c r="C5" s="45">
        <v>9000</v>
      </c>
      <c r="D5" s="45">
        <v>3000</v>
      </c>
      <c r="E5" s="45">
        <v>1000</v>
      </c>
      <c r="F5" s="45">
        <v>1500</v>
      </c>
      <c r="G5" s="45">
        <v>500</v>
      </c>
      <c r="H5" s="105">
        <v>5000</v>
      </c>
    </row>
    <row r="6" spans="1:8" ht="15.5" x14ac:dyDescent="0.4">
      <c r="A6" s="60" t="s">
        <v>85</v>
      </c>
      <c r="B6" s="45">
        <f>SUM(C6:H6)</f>
        <v>25000</v>
      </c>
      <c r="C6" s="45">
        <v>10000</v>
      </c>
      <c r="D6" s="45">
        <v>4000</v>
      </c>
      <c r="E6" s="45">
        <v>1500</v>
      </c>
      <c r="F6" s="45">
        <v>2000</v>
      </c>
      <c r="G6" s="45">
        <v>500</v>
      </c>
      <c r="H6" s="105">
        <v>7000</v>
      </c>
    </row>
    <row r="7" spans="1:8" ht="15.5" x14ac:dyDescent="0.4">
      <c r="A7" s="60" t="s">
        <v>35</v>
      </c>
      <c r="B7" s="45">
        <f>SUM(C7:H7)</f>
        <v>25000</v>
      </c>
      <c r="C7" s="45">
        <v>10000</v>
      </c>
      <c r="D7" s="45">
        <v>4000</v>
      </c>
      <c r="E7" s="45">
        <v>1500</v>
      </c>
      <c r="F7" s="45">
        <v>2000</v>
      </c>
      <c r="G7" s="45">
        <v>500</v>
      </c>
      <c r="H7" s="105">
        <v>7000</v>
      </c>
    </row>
  </sheetData>
  <mergeCells count="2">
    <mergeCell ref="D2:G2"/>
    <mergeCell ref="D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>
      <selection activeCell="E17" sqref="E17"/>
    </sheetView>
  </sheetViews>
  <sheetFormatPr defaultRowHeight="14.5" x14ac:dyDescent="0.35"/>
  <cols>
    <col min="1" max="1" width="14.90625" customWidth="1"/>
    <col min="4" max="6" width="10" bestFit="1" customWidth="1"/>
  </cols>
  <sheetData>
    <row r="1" spans="1:8" x14ac:dyDescent="0.35">
      <c r="A1" t="s">
        <v>271</v>
      </c>
    </row>
    <row r="3" spans="1:8" x14ac:dyDescent="0.35">
      <c r="A3" t="s">
        <v>272</v>
      </c>
      <c r="B3" s="100">
        <v>-12</v>
      </c>
      <c r="C3" s="100" t="s">
        <v>167</v>
      </c>
      <c r="D3" s="100">
        <v>16</v>
      </c>
      <c r="E3" s="100" t="s">
        <v>153</v>
      </c>
      <c r="F3" s="100" t="s">
        <v>154</v>
      </c>
      <c r="G3" s="100" t="s">
        <v>155</v>
      </c>
      <c r="H3" s="100" t="s">
        <v>156</v>
      </c>
    </row>
    <row r="4" spans="1:8" x14ac:dyDescent="0.35">
      <c r="A4" t="s">
        <v>150</v>
      </c>
      <c r="B4" s="100"/>
      <c r="C4" s="100"/>
      <c r="D4" s="100"/>
      <c r="E4" s="100"/>
      <c r="F4" s="100"/>
      <c r="G4" s="100"/>
      <c r="H4" s="100"/>
    </row>
    <row r="5" spans="1:8" x14ac:dyDescent="0.35">
      <c r="A5">
        <v>30</v>
      </c>
      <c r="B5" s="103">
        <v>232.5</v>
      </c>
      <c r="C5" s="103">
        <v>262.5</v>
      </c>
      <c r="D5" s="100">
        <v>270</v>
      </c>
      <c r="E5" s="103">
        <v>277.5</v>
      </c>
      <c r="F5" s="100">
        <v>285</v>
      </c>
      <c r="G5" s="100" t="s">
        <v>161</v>
      </c>
      <c r="H5" s="100" t="s">
        <v>161</v>
      </c>
    </row>
    <row r="6" spans="1:8" x14ac:dyDescent="0.35">
      <c r="A6" t="s">
        <v>273</v>
      </c>
      <c r="B6" s="100">
        <f>B5/A5</f>
        <v>7.75</v>
      </c>
      <c r="C6" s="100">
        <f>C5/A5</f>
        <v>8.75</v>
      </c>
      <c r="D6" s="100">
        <f>D5/A5</f>
        <v>9</v>
      </c>
      <c r="E6" s="100">
        <f>E5/A5</f>
        <v>9.25</v>
      </c>
      <c r="F6" s="100">
        <f>F5/A5</f>
        <v>9.5</v>
      </c>
      <c r="G6" s="100" t="s">
        <v>158</v>
      </c>
      <c r="H6" s="100" t="s">
        <v>158</v>
      </c>
    </row>
    <row r="7" spans="1:8" x14ac:dyDescent="0.35">
      <c r="B7" s="100"/>
      <c r="C7" s="100"/>
      <c r="D7" s="100"/>
      <c r="E7" s="100"/>
      <c r="F7" s="100"/>
      <c r="G7" s="100"/>
      <c r="H7" s="100"/>
    </row>
    <row r="8" spans="1:8" x14ac:dyDescent="0.35">
      <c r="A8" t="s">
        <v>151</v>
      </c>
      <c r="B8" s="100"/>
      <c r="C8" s="100"/>
      <c r="D8" s="100"/>
      <c r="E8" s="100"/>
      <c r="F8" s="100"/>
      <c r="G8" s="100"/>
      <c r="H8" s="100"/>
    </row>
    <row r="9" spans="1:8" x14ac:dyDescent="0.35">
      <c r="A9" s="101">
        <v>30</v>
      </c>
      <c r="B9" s="102"/>
      <c r="C9" s="102"/>
      <c r="D9" s="104">
        <v>172.5</v>
      </c>
      <c r="E9" s="102">
        <v>210</v>
      </c>
      <c r="F9" s="102">
        <v>240</v>
      </c>
      <c r="G9" s="102" t="s">
        <v>160</v>
      </c>
      <c r="H9" s="102" t="s">
        <v>160</v>
      </c>
    </row>
    <row r="10" spans="1:8" x14ac:dyDescent="0.35">
      <c r="A10" s="101" t="s">
        <v>273</v>
      </c>
      <c r="B10" s="102"/>
      <c r="C10" s="102"/>
      <c r="D10" s="102">
        <f>D9/A9</f>
        <v>5.75</v>
      </c>
      <c r="E10" s="102">
        <f>E9/A9</f>
        <v>7</v>
      </c>
      <c r="F10" s="102">
        <f>F9/A9</f>
        <v>8</v>
      </c>
      <c r="G10" s="102" t="s">
        <v>159</v>
      </c>
      <c r="H10" s="102" t="s">
        <v>159</v>
      </c>
    </row>
    <row r="11" spans="1:8" x14ac:dyDescent="0.35">
      <c r="A11" s="101"/>
      <c r="B11" s="102"/>
      <c r="C11" s="102"/>
      <c r="D11" s="102"/>
      <c r="E11" s="102"/>
      <c r="F11" s="102"/>
      <c r="G11" s="102"/>
      <c r="H11" s="102"/>
    </row>
    <row r="12" spans="1:8" x14ac:dyDescent="0.35">
      <c r="A12" s="101"/>
      <c r="B12" s="102"/>
      <c r="C12" s="102"/>
      <c r="D12" s="102"/>
      <c r="E12" s="102"/>
      <c r="F12" s="102"/>
      <c r="G12" s="102"/>
      <c r="H12" s="102"/>
    </row>
    <row r="13" spans="1:8" x14ac:dyDescent="0.35">
      <c r="A13" s="101" t="s">
        <v>157</v>
      </c>
      <c r="B13" s="102"/>
      <c r="C13" s="102"/>
      <c r="D13" s="104">
        <f>D5+D9</f>
        <v>442.5</v>
      </c>
      <c r="E13" s="104">
        <f t="shared" ref="E13:F13" si="0">E5+E9</f>
        <v>487.5</v>
      </c>
      <c r="F13" s="102">
        <f t="shared" si="0"/>
        <v>525</v>
      </c>
      <c r="G13" s="102" t="s">
        <v>162</v>
      </c>
      <c r="H13" s="102" t="s">
        <v>162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D27"/>
  <sheetViews>
    <sheetView topLeftCell="L22" workbookViewId="0">
      <selection activeCell="N25" sqref="N25"/>
    </sheetView>
  </sheetViews>
  <sheetFormatPr defaultColWidth="8.81640625" defaultRowHeight="14.5" x14ac:dyDescent="0.35"/>
  <sheetData>
    <row r="3" spans="1:14" x14ac:dyDescent="0.35">
      <c r="C3">
        <v>7500</v>
      </c>
      <c r="D3">
        <v>9000</v>
      </c>
      <c r="E3">
        <v>10000</v>
      </c>
    </row>
    <row r="4" spans="1:14" x14ac:dyDescent="0.35">
      <c r="A4">
        <v>3000</v>
      </c>
      <c r="B4">
        <v>10000</v>
      </c>
      <c r="C4">
        <v>15000</v>
      </c>
      <c r="D4">
        <v>20000</v>
      </c>
      <c r="E4">
        <v>25000</v>
      </c>
    </row>
    <row r="5" spans="1:14" x14ac:dyDescent="0.35">
      <c r="B5" s="23">
        <f>2000/10000</f>
        <v>0.2</v>
      </c>
      <c r="C5" s="23">
        <f>3500/15000</f>
        <v>0.23333333333333334</v>
      </c>
      <c r="D5" s="23">
        <f>5000/20000</f>
        <v>0.25</v>
      </c>
      <c r="E5" s="23">
        <f>7000/25000</f>
        <v>0.28000000000000003</v>
      </c>
      <c r="F5" s="23"/>
      <c r="G5" s="23"/>
      <c r="H5" s="23"/>
    </row>
    <row r="6" spans="1:14" x14ac:dyDescent="0.35">
      <c r="B6" s="23">
        <f>5000/Blad3!B4</f>
        <v>0.5</v>
      </c>
      <c r="C6" s="23">
        <f>7500/C4</f>
        <v>0.5</v>
      </c>
      <c r="D6" s="23">
        <f>9000/D4</f>
        <v>0.45</v>
      </c>
      <c r="E6" s="23">
        <f>10000/E4</f>
        <v>0.4</v>
      </c>
    </row>
    <row r="10" spans="1:14" x14ac:dyDescent="0.35">
      <c r="E10" s="41">
        <v>8.3333333333333332E-3</v>
      </c>
      <c r="F10" s="41">
        <v>9.3749999999999997E-3</v>
      </c>
      <c r="G10" s="41">
        <v>7.6388888888888886E-3</v>
      </c>
      <c r="H10" s="41">
        <v>8.6805555555555559E-3</v>
      </c>
      <c r="I10" s="41">
        <v>6.9444444444444441E-3</v>
      </c>
      <c r="J10" s="41">
        <v>7.9861111111111122E-3</v>
      </c>
      <c r="K10" s="41">
        <v>6.7708333333333336E-3</v>
      </c>
      <c r="L10" s="41">
        <v>7.6388888888888886E-3</v>
      </c>
      <c r="M10" s="41">
        <v>6.5972222222222222E-3</v>
      </c>
      <c r="N10" s="41">
        <v>7.2916666666666659E-3</v>
      </c>
    </row>
    <row r="11" spans="1:14" x14ac:dyDescent="0.35">
      <c r="E11" s="42">
        <f>E10/3000</f>
        <v>2.7777777777777779E-6</v>
      </c>
    </row>
    <row r="14" spans="1:14" x14ac:dyDescent="0.35">
      <c r="E14">
        <v>12</v>
      </c>
      <c r="F14">
        <v>13.5</v>
      </c>
      <c r="G14">
        <v>11</v>
      </c>
      <c r="H14">
        <v>12.5</v>
      </c>
      <c r="I14">
        <v>10</v>
      </c>
      <c r="J14">
        <v>11.5</v>
      </c>
      <c r="K14">
        <v>9.75</v>
      </c>
      <c r="L14">
        <v>11</v>
      </c>
      <c r="M14">
        <v>9.5</v>
      </c>
      <c r="N14">
        <v>10.5</v>
      </c>
    </row>
    <row r="15" spans="1:14" x14ac:dyDescent="0.35">
      <c r="E15">
        <f>E14*60</f>
        <v>720</v>
      </c>
      <c r="F15">
        <f t="shared" ref="F15:N15" si="0">F14*60</f>
        <v>810</v>
      </c>
      <c r="G15">
        <f t="shared" si="0"/>
        <v>660</v>
      </c>
      <c r="H15">
        <f t="shared" si="0"/>
        <v>750</v>
      </c>
      <c r="I15">
        <f t="shared" si="0"/>
        <v>600</v>
      </c>
      <c r="J15">
        <f t="shared" si="0"/>
        <v>690</v>
      </c>
      <c r="K15">
        <f t="shared" si="0"/>
        <v>585</v>
      </c>
      <c r="L15">
        <f t="shared" si="0"/>
        <v>660</v>
      </c>
      <c r="M15">
        <f t="shared" si="0"/>
        <v>570</v>
      </c>
      <c r="N15">
        <f t="shared" si="0"/>
        <v>630</v>
      </c>
    </row>
    <row r="16" spans="1:14" x14ac:dyDescent="0.35">
      <c r="E16" s="43">
        <f>3000/E15</f>
        <v>4.166666666666667</v>
      </c>
      <c r="F16" s="43">
        <f t="shared" ref="F16:N16" si="1">3000/F15</f>
        <v>3.7037037037037037</v>
      </c>
      <c r="G16" s="43">
        <f t="shared" si="1"/>
        <v>4.5454545454545459</v>
      </c>
      <c r="H16" s="43">
        <f t="shared" si="1"/>
        <v>4</v>
      </c>
      <c r="I16" s="43">
        <f t="shared" si="1"/>
        <v>5</v>
      </c>
      <c r="J16" s="43">
        <f t="shared" si="1"/>
        <v>4.3478260869565215</v>
      </c>
      <c r="K16" s="43">
        <f t="shared" si="1"/>
        <v>5.1282051282051286</v>
      </c>
      <c r="L16" s="43">
        <f t="shared" si="1"/>
        <v>4.5454545454545459</v>
      </c>
      <c r="M16" s="43">
        <f t="shared" si="1"/>
        <v>5.2631578947368425</v>
      </c>
      <c r="N16" s="43">
        <f t="shared" si="1"/>
        <v>4.7619047619047619</v>
      </c>
    </row>
    <row r="19" spans="5:30" ht="15.5" x14ac:dyDescent="0.4">
      <c r="E19" s="44">
        <f>720*E16</f>
        <v>3000</v>
      </c>
      <c r="F19" s="44">
        <f t="shared" ref="F19:N19" si="2">720*F16</f>
        <v>2666.6666666666665</v>
      </c>
      <c r="G19" s="44">
        <f t="shared" si="2"/>
        <v>3272.727272727273</v>
      </c>
      <c r="H19" s="44">
        <f t="shared" si="2"/>
        <v>2880</v>
      </c>
      <c r="I19" s="44">
        <f t="shared" si="2"/>
        <v>3600</v>
      </c>
      <c r="J19" s="44">
        <f t="shared" si="2"/>
        <v>3130.4347826086955</v>
      </c>
      <c r="K19" s="44">
        <f t="shared" si="2"/>
        <v>3692.3076923076928</v>
      </c>
      <c r="L19" s="44">
        <f t="shared" si="2"/>
        <v>3272.727272727273</v>
      </c>
      <c r="M19" s="44">
        <f t="shared" si="2"/>
        <v>3789.4736842105267</v>
      </c>
      <c r="N19" s="44">
        <f t="shared" si="2"/>
        <v>3428.5714285714284</v>
      </c>
      <c r="R19" s="59" t="s">
        <v>124</v>
      </c>
      <c r="S19" s="59" t="s">
        <v>125</v>
      </c>
      <c r="T19" s="59" t="s">
        <v>126</v>
      </c>
      <c r="U19" s="47" t="s">
        <v>21</v>
      </c>
      <c r="V19" s="47" t="s">
        <v>18</v>
      </c>
    </row>
    <row r="21" spans="5:30" x14ac:dyDescent="0.35">
      <c r="R21">
        <v>13</v>
      </c>
      <c r="S21">
        <v>14</v>
      </c>
      <c r="T21">
        <v>15</v>
      </c>
      <c r="U21">
        <v>16</v>
      </c>
      <c r="V21">
        <v>17</v>
      </c>
      <c r="W21">
        <v>18</v>
      </c>
      <c r="X21">
        <v>19</v>
      </c>
      <c r="Y21">
        <v>20</v>
      </c>
      <c r="Z21">
        <v>21</v>
      </c>
      <c r="AA21">
        <v>22</v>
      </c>
      <c r="AB21">
        <v>23</v>
      </c>
      <c r="AC21">
        <v>24</v>
      </c>
      <c r="AD21">
        <v>25</v>
      </c>
    </row>
    <row r="22" spans="5:30" x14ac:dyDescent="0.35">
      <c r="R22">
        <v>275</v>
      </c>
      <c r="S22">
        <v>308</v>
      </c>
      <c r="T22">
        <v>341</v>
      </c>
      <c r="U22">
        <v>375</v>
      </c>
      <c r="V22">
        <v>400</v>
      </c>
      <c r="W22">
        <v>450</v>
      </c>
      <c r="X22">
        <v>500</v>
      </c>
      <c r="Y22">
        <v>550</v>
      </c>
      <c r="Z22">
        <v>600</v>
      </c>
      <c r="AA22">
        <v>650</v>
      </c>
      <c r="AB22">
        <v>700</v>
      </c>
      <c r="AC22">
        <v>750</v>
      </c>
      <c r="AD22">
        <v>800</v>
      </c>
    </row>
    <row r="23" spans="5:30" x14ac:dyDescent="0.35">
      <c r="Q23" t="s">
        <v>145</v>
      </c>
      <c r="R23">
        <f>0.02*R22</f>
        <v>5.5</v>
      </c>
      <c r="S23">
        <f t="shared" ref="S23:AB23" si="3">0.02*S22</f>
        <v>6.16</v>
      </c>
      <c r="T23">
        <f t="shared" si="3"/>
        <v>6.82</v>
      </c>
      <c r="U23">
        <f t="shared" si="3"/>
        <v>7.5</v>
      </c>
      <c r="V23">
        <f t="shared" si="3"/>
        <v>8</v>
      </c>
      <c r="W23">
        <f t="shared" si="3"/>
        <v>9</v>
      </c>
      <c r="X23">
        <f t="shared" si="3"/>
        <v>10</v>
      </c>
      <c r="Y23">
        <f t="shared" si="3"/>
        <v>11</v>
      </c>
      <c r="Z23">
        <f t="shared" si="3"/>
        <v>12</v>
      </c>
      <c r="AA23">
        <f t="shared" si="3"/>
        <v>13</v>
      </c>
      <c r="AB23">
        <f t="shared" si="3"/>
        <v>14</v>
      </c>
      <c r="AC23">
        <f>0.03*AC22</f>
        <v>22.5</v>
      </c>
      <c r="AD23">
        <f>0.03*AD22</f>
        <v>24</v>
      </c>
    </row>
    <row r="24" spans="5:30" x14ac:dyDescent="0.35">
      <c r="Q24" t="s">
        <v>144</v>
      </c>
      <c r="R24">
        <f>0.03*R22</f>
        <v>8.25</v>
      </c>
      <c r="S24">
        <f>0.03*S22</f>
        <v>9.24</v>
      </c>
      <c r="T24">
        <f>0.03*T22</f>
        <v>10.23</v>
      </c>
      <c r="U24">
        <f>0.03*U22</f>
        <v>11.25</v>
      </c>
      <c r="V24">
        <f t="shared" ref="V24:AB24" si="4">0.04*V22</f>
        <v>16</v>
      </c>
      <c r="W24">
        <f t="shared" si="4"/>
        <v>18</v>
      </c>
      <c r="X24">
        <f t="shared" si="4"/>
        <v>20</v>
      </c>
      <c r="Y24">
        <f t="shared" si="4"/>
        <v>22</v>
      </c>
      <c r="Z24">
        <f t="shared" si="4"/>
        <v>24</v>
      </c>
      <c r="AA24">
        <f t="shared" si="4"/>
        <v>26</v>
      </c>
      <c r="AB24">
        <f t="shared" si="4"/>
        <v>28</v>
      </c>
      <c r="AC24">
        <f>0.05*AC22</f>
        <v>37.5</v>
      </c>
      <c r="AD24">
        <f>0.05*AD22</f>
        <v>40</v>
      </c>
    </row>
    <row r="25" spans="5:30" x14ac:dyDescent="0.35">
      <c r="Q25" t="s">
        <v>143</v>
      </c>
      <c r="R25">
        <f>0.08*R22</f>
        <v>22</v>
      </c>
      <c r="S25">
        <f>0.08*S22</f>
        <v>24.64</v>
      </c>
      <c r="T25">
        <f>0.08*T22</f>
        <v>27.28</v>
      </c>
      <c r="U25">
        <f>0.08*U22</f>
        <v>30</v>
      </c>
      <c r="V25">
        <f t="shared" ref="V25:AB25" si="5">0.1*V22</f>
        <v>40</v>
      </c>
      <c r="W25">
        <f t="shared" si="5"/>
        <v>45</v>
      </c>
      <c r="X25">
        <f t="shared" si="5"/>
        <v>50</v>
      </c>
      <c r="Y25">
        <f t="shared" si="5"/>
        <v>55</v>
      </c>
      <c r="Z25">
        <f t="shared" si="5"/>
        <v>60</v>
      </c>
      <c r="AA25">
        <f t="shared" si="5"/>
        <v>65</v>
      </c>
      <c r="AB25">
        <f t="shared" si="5"/>
        <v>70</v>
      </c>
      <c r="AC25">
        <f>0.08*AC22</f>
        <v>60</v>
      </c>
      <c r="AD25">
        <f>0.08*AD22</f>
        <v>64</v>
      </c>
    </row>
    <row r="26" spans="5:30" x14ac:dyDescent="0.35">
      <c r="Q26" t="s">
        <v>142</v>
      </c>
      <c r="R26">
        <f>0.87*R22</f>
        <v>239.25</v>
      </c>
      <c r="S26">
        <f>0.87*S22</f>
        <v>267.95999999999998</v>
      </c>
      <c r="T26">
        <f>0.87*T22</f>
        <v>296.67</v>
      </c>
      <c r="U26">
        <f>0.87*U22</f>
        <v>326.25</v>
      </c>
      <c r="V26">
        <f t="shared" ref="V26:AD26" si="6">0.84*V22</f>
        <v>336</v>
      </c>
      <c r="W26">
        <f t="shared" si="6"/>
        <v>378</v>
      </c>
      <c r="X26">
        <f t="shared" si="6"/>
        <v>420</v>
      </c>
      <c r="Y26">
        <f t="shared" si="6"/>
        <v>462</v>
      </c>
      <c r="Z26">
        <f t="shared" si="6"/>
        <v>504</v>
      </c>
      <c r="AA26">
        <f t="shared" si="6"/>
        <v>546</v>
      </c>
      <c r="AB26">
        <f t="shared" si="6"/>
        <v>588</v>
      </c>
      <c r="AC26">
        <f t="shared" si="6"/>
        <v>630</v>
      </c>
      <c r="AD26">
        <f t="shared" si="6"/>
        <v>672</v>
      </c>
    </row>
    <row r="27" spans="5:30" x14ac:dyDescent="0.35">
      <c r="R27">
        <f>SUM(R23:R26)</f>
        <v>275</v>
      </c>
      <c r="S27">
        <f t="shared" ref="S27:AD27" si="7">SUM(S23:S26)</f>
        <v>308</v>
      </c>
      <c r="T27">
        <f t="shared" si="7"/>
        <v>341</v>
      </c>
      <c r="U27">
        <f t="shared" si="7"/>
        <v>375</v>
      </c>
      <c r="V27">
        <f t="shared" si="7"/>
        <v>400</v>
      </c>
      <c r="W27">
        <f t="shared" si="7"/>
        <v>450</v>
      </c>
      <c r="X27">
        <f t="shared" si="7"/>
        <v>500</v>
      </c>
      <c r="Y27">
        <f t="shared" si="7"/>
        <v>550</v>
      </c>
      <c r="Z27">
        <f t="shared" si="7"/>
        <v>600</v>
      </c>
      <c r="AA27">
        <f t="shared" si="7"/>
        <v>650</v>
      </c>
      <c r="AB27">
        <f t="shared" si="7"/>
        <v>700</v>
      </c>
      <c r="AC27">
        <f t="shared" si="7"/>
        <v>750</v>
      </c>
      <c r="AD27">
        <f t="shared" si="7"/>
        <v>800</v>
      </c>
    </row>
  </sheetData>
  <customSheetViews>
    <customSheetView guid="{14D8DDB8-7596-445A-88E6-4237490AB61C}">
      <pageMargins left="0.7" right="0.7" top="0.75" bottom="0.75" header="0.3" footer="0.3"/>
      <pageSetup paperSize="9" orientation="portrait" horizontalDpi="4294967292" verticalDpi="4294967292"/>
    </customSheetView>
  </customSheetViews>
  <pageMargins left="0.7" right="0.7" top="0.75" bottom="0.75" header="0.3" footer="0.3"/>
  <pageSetup paperSize="9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Valmennuslinja 2020</vt:lpstr>
      <vt:lpstr>Taul1</vt:lpstr>
      <vt:lpstr>Ammunnat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Jouni Kinnunen</cp:lastModifiedBy>
  <cp:lastPrinted>2013-08-30T08:14:46Z</cp:lastPrinted>
  <dcterms:created xsi:type="dcterms:W3CDTF">2009-10-14T12:54:52Z</dcterms:created>
  <dcterms:modified xsi:type="dcterms:W3CDTF">2020-10-01T17:55:36Z</dcterms:modified>
</cp:coreProperties>
</file>